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75" windowWidth="17520" windowHeight="10860" tabRatio="963" activeTab="1"/>
  </bookViews>
  <sheets>
    <sheet name="BSDT" sheetId="44" r:id="rId1"/>
    <sheet name="1" sheetId="43" r:id="rId2"/>
    <sheet name="2" sheetId="41" r:id="rId3"/>
    <sheet name="MT3" sheetId="12" r:id="rId4"/>
    <sheet name="4" sheetId="27" r:id="rId5"/>
    <sheet name="5" sheetId="28" r:id="rId6"/>
    <sheet name="6" sheetId="34" r:id="rId7"/>
    <sheet name="7" sheetId="35" r:id="rId8"/>
    <sheet name="8" sheetId="36" r:id="rId9"/>
    <sheet name="9" sheetId="37" r:id="rId10"/>
    <sheet name="10" sheetId="38" r:id="rId11"/>
    <sheet name="11" sheetId="39" r:id="rId12"/>
    <sheet name="12" sheetId="40" r:id="rId13"/>
    <sheet name="2015-2022" sheetId="42" r:id="rId14"/>
  </sheets>
  <externalReferences>
    <externalReference r:id="rId15"/>
  </externalReferences>
  <definedNames>
    <definedName name="_xlnm.Print_Titles" localSheetId="10">'10'!$8:$11</definedName>
    <definedName name="_xlnm.Print_Titles" localSheetId="11">'11'!$8:$11</definedName>
    <definedName name="_xlnm.Print_Titles" localSheetId="12">'12'!$7:$9</definedName>
    <definedName name="_xlnm.Print_Titles" localSheetId="4">'4'!$8:$11</definedName>
    <definedName name="_xlnm.Print_Titles" localSheetId="5">'5'!$8:$10</definedName>
    <definedName name="_xlnm.Print_Titles" localSheetId="6">'6'!$8:$11</definedName>
    <definedName name="_xlnm.Print_Titles" localSheetId="7">'7'!$8:$11</definedName>
    <definedName name="_xlnm.Print_Titles" localSheetId="8">'8'!$8:$11</definedName>
    <definedName name="_xlnm.Print_Titles" localSheetId="9">'9'!$8:$11</definedName>
    <definedName name="_xlnm.Print_Titles" localSheetId="3">'MT3'!$8:$11</definedName>
  </definedNames>
  <calcPr calcId="124519"/>
</workbook>
</file>

<file path=xl/calcChain.xml><?xml version="1.0" encoding="utf-8"?>
<calcChain xmlns="http://schemas.openxmlformats.org/spreadsheetml/2006/main">
  <c r="F17" i="43"/>
  <c r="F112" i="39"/>
  <c r="J76"/>
  <c r="J88"/>
  <c r="J87"/>
  <c r="E61"/>
  <c r="E105" l="1"/>
  <c r="E103" s="1"/>
  <c r="D103"/>
  <c r="D98" s="1"/>
  <c r="E99"/>
  <c r="F97"/>
  <c r="E95"/>
  <c r="E94" s="1"/>
  <c r="D94"/>
  <c r="E66"/>
  <c r="L66" s="1"/>
  <c r="E64"/>
  <c r="E63" s="1"/>
  <c r="F63" s="1"/>
  <c r="F61"/>
  <c r="E59"/>
  <c r="F59" s="1"/>
  <c r="E57"/>
  <c r="F57" s="1"/>
  <c r="E55"/>
  <c r="F55" s="1"/>
  <c r="E49"/>
  <c r="F49" s="1"/>
  <c r="E40"/>
  <c r="F40" s="1"/>
  <c r="E37"/>
  <c r="E34" s="1"/>
  <c r="F34" s="1"/>
  <c r="E31"/>
  <c r="F31" s="1"/>
  <c r="E25"/>
  <c r="F25" s="1"/>
  <c r="K22"/>
  <c r="E22"/>
  <c r="F22" s="1"/>
  <c r="E18"/>
  <c r="F18" s="1"/>
  <c r="L5" s="1"/>
  <c r="E16"/>
  <c r="E15" s="1"/>
  <c r="F15" s="1"/>
  <c r="E14"/>
  <c r="E13" s="1"/>
  <c r="F13" s="1"/>
  <c r="D12"/>
  <c r="F99" l="1"/>
  <c r="E98"/>
  <c r="F94"/>
  <c r="E65"/>
  <c r="F65" s="1"/>
  <c r="F103"/>
  <c r="E12"/>
  <c r="F95"/>
  <c r="E77" i="38"/>
  <c r="F77" s="1"/>
  <c r="D77"/>
  <c r="E64"/>
  <c r="F64" s="1"/>
  <c r="L65"/>
  <c r="E65"/>
  <c r="F80"/>
  <c r="E88"/>
  <c r="E86" s="1"/>
  <c r="D86"/>
  <c r="E82"/>
  <c r="F82" s="1"/>
  <c r="E78"/>
  <c r="E63"/>
  <c r="E62" s="1"/>
  <c r="F62" s="1"/>
  <c r="F61"/>
  <c r="E59"/>
  <c r="F59" s="1"/>
  <c r="E57"/>
  <c r="F57" s="1"/>
  <c r="E55"/>
  <c r="F55" s="1"/>
  <c r="E49"/>
  <c r="F49" s="1"/>
  <c r="E40"/>
  <c r="F40" s="1"/>
  <c r="E37"/>
  <c r="E34" s="1"/>
  <c r="E31"/>
  <c r="F31" s="1"/>
  <c r="E25"/>
  <c r="F25" s="1"/>
  <c r="K22"/>
  <c r="E22"/>
  <c r="F22" s="1"/>
  <c r="E18"/>
  <c r="F18" s="1"/>
  <c r="E16"/>
  <c r="E15" s="1"/>
  <c r="F15" s="1"/>
  <c r="E14"/>
  <c r="E13"/>
  <c r="F13" s="1"/>
  <c r="D12"/>
  <c r="F98" i="39" l="1"/>
  <c r="D114"/>
  <c r="E114"/>
  <c r="F12"/>
  <c r="F114" s="1"/>
  <c r="F34" i="38"/>
  <c r="F86"/>
  <c r="D81"/>
  <c r="D95" s="1"/>
  <c r="F78"/>
  <c r="L5"/>
  <c r="E12"/>
  <c r="E81"/>
  <c r="F81" s="1"/>
  <c r="E37" i="37"/>
  <c r="E34" s="1"/>
  <c r="F34" s="1"/>
  <c r="E73"/>
  <c r="E71"/>
  <c r="D71"/>
  <c r="D66" s="1"/>
  <c r="E67"/>
  <c r="E63"/>
  <c r="E62" s="1"/>
  <c r="D62"/>
  <c r="E61"/>
  <c r="E60" s="1"/>
  <c r="F60" s="1"/>
  <c r="F59"/>
  <c r="E57"/>
  <c r="F57" s="1"/>
  <c r="E55"/>
  <c r="F55" s="1"/>
  <c r="E53"/>
  <c r="F53" s="1"/>
  <c r="E47"/>
  <c r="F47" s="1"/>
  <c r="E38"/>
  <c r="F38" s="1"/>
  <c r="E31"/>
  <c r="F31" s="1"/>
  <c r="E25"/>
  <c r="F25" s="1"/>
  <c r="K22"/>
  <c r="E22"/>
  <c r="F22" s="1"/>
  <c r="E18"/>
  <c r="F18" s="1"/>
  <c r="E16"/>
  <c r="E15" s="1"/>
  <c r="F15" s="1"/>
  <c r="E14"/>
  <c r="E13" s="1"/>
  <c r="D12"/>
  <c r="E95" i="38" l="1"/>
  <c r="F12"/>
  <c r="F95" s="1"/>
  <c r="D80" i="37"/>
  <c r="F71"/>
  <c r="E66"/>
  <c r="F66" s="1"/>
  <c r="F13"/>
  <c r="E12"/>
  <c r="L5"/>
  <c r="F63"/>
  <c r="F62" s="1"/>
  <c r="F67"/>
  <c r="E72" i="36"/>
  <c r="E70" s="1"/>
  <c r="F58"/>
  <c r="E56"/>
  <c r="F56" s="1"/>
  <c r="E60"/>
  <c r="E59" s="1"/>
  <c r="F59" s="1"/>
  <c r="F12" i="37" l="1"/>
  <c r="F80" s="1"/>
  <c r="E80"/>
  <c r="D12" i="36"/>
  <c r="D70" l="1"/>
  <c r="E66"/>
  <c r="F66" s="1"/>
  <c r="E62"/>
  <c r="E61" s="1"/>
  <c r="D61"/>
  <c r="E54"/>
  <c r="F54" s="1"/>
  <c r="E52"/>
  <c r="F52" s="1"/>
  <c r="E46"/>
  <c r="F46" s="1"/>
  <c r="E37"/>
  <c r="F37" s="1"/>
  <c r="E34"/>
  <c r="F34" s="1"/>
  <c r="E31"/>
  <c r="F31" s="1"/>
  <c r="E25"/>
  <c r="F25" s="1"/>
  <c r="K22"/>
  <c r="E22"/>
  <c r="F22" s="1"/>
  <c r="E18"/>
  <c r="F18" s="1"/>
  <c r="E16"/>
  <c r="E15" s="1"/>
  <c r="F15" s="1"/>
  <c r="E14"/>
  <c r="E13" s="1"/>
  <c r="E12" l="1"/>
  <c r="F70"/>
  <c r="F62"/>
  <c r="F61" s="1"/>
  <c r="D65"/>
  <c r="D79" s="1"/>
  <c r="E65"/>
  <c r="E79" s="1"/>
  <c r="L5"/>
  <c r="F13"/>
  <c r="F60" i="35"/>
  <c r="E60"/>
  <c r="E64"/>
  <c r="E59" s="1"/>
  <c r="D64"/>
  <c r="F64" s="1"/>
  <c r="E54"/>
  <c r="E46"/>
  <c r="F65"/>
  <c r="F57"/>
  <c r="F56" s="1"/>
  <c r="E57"/>
  <c r="E56" s="1"/>
  <c r="D56"/>
  <c r="F54"/>
  <c r="E52"/>
  <c r="F52" s="1"/>
  <c r="F46"/>
  <c r="E37"/>
  <c r="F37" s="1"/>
  <c r="E34"/>
  <c r="F34" s="1"/>
  <c r="E31"/>
  <c r="F31" s="1"/>
  <c r="E25"/>
  <c r="F25" s="1"/>
  <c r="K22"/>
  <c r="E22"/>
  <c r="F22" s="1"/>
  <c r="E18"/>
  <c r="F18" s="1"/>
  <c r="L5" s="1"/>
  <c r="E16"/>
  <c r="E15" s="1"/>
  <c r="F15" s="1"/>
  <c r="E14"/>
  <c r="E13" s="1"/>
  <c r="D12"/>
  <c r="D73" s="1"/>
  <c r="D59" l="1"/>
  <c r="F59" s="1"/>
  <c r="F65" i="36"/>
  <c r="F12"/>
  <c r="E12" i="35"/>
  <c r="E73" s="1"/>
  <c r="F13"/>
  <c r="E47" i="34"/>
  <c r="F79" i="36" l="1"/>
  <c r="F12" i="35"/>
  <c r="F73" s="1"/>
  <c r="F55" i="34"/>
  <c r="F49"/>
  <c r="F47"/>
  <c r="D12"/>
  <c r="F54"/>
  <c r="F53" s="1"/>
  <c r="E53"/>
  <c r="D53"/>
  <c r="E14" l="1"/>
  <c r="E13"/>
  <c r="E16"/>
  <c r="E15"/>
  <c r="F15" s="1"/>
  <c r="E18"/>
  <c r="F18" s="1"/>
  <c r="E22"/>
  <c r="E25"/>
  <c r="E31"/>
  <c r="F31" s="1"/>
  <c r="E34"/>
  <c r="E37"/>
  <c r="F37" s="1"/>
  <c r="E51"/>
  <c r="F51" s="1"/>
  <c r="F50" s="1"/>
  <c r="E50"/>
  <c r="D50"/>
  <c r="D57" s="1"/>
  <c r="F46"/>
  <c r="F34"/>
  <c r="F25"/>
  <c r="K22"/>
  <c r="F22"/>
  <c r="E14" i="28"/>
  <c r="E13" s="1"/>
  <c r="E16"/>
  <c r="E15"/>
  <c r="E18"/>
  <c r="E22"/>
  <c r="E25"/>
  <c r="E31"/>
  <c r="E34"/>
  <c r="F34" s="1"/>
  <c r="E37"/>
  <c r="E48"/>
  <c r="E47"/>
  <c r="D12"/>
  <c r="F46"/>
  <c r="F37"/>
  <c r="F48"/>
  <c r="F47"/>
  <c r="D47"/>
  <c r="D50"/>
  <c r="F31"/>
  <c r="F25"/>
  <c r="K22"/>
  <c r="F22"/>
  <c r="F18"/>
  <c r="L5" s="1"/>
  <c r="F15"/>
  <c r="E14" i="27"/>
  <c r="E13" s="1"/>
  <c r="E16"/>
  <c r="E15"/>
  <c r="E18"/>
  <c r="F18" s="1"/>
  <c r="E22"/>
  <c r="E25"/>
  <c r="E31"/>
  <c r="F31" s="1"/>
  <c r="E36"/>
  <c r="E35"/>
  <c r="K22"/>
  <c r="D12"/>
  <c r="F36"/>
  <c r="F35"/>
  <c r="D35"/>
  <c r="D38"/>
  <c r="F25"/>
  <c r="F22"/>
  <c r="E14" i="12"/>
  <c r="E13" s="1"/>
  <c r="E15"/>
  <c r="E18"/>
  <c r="F17"/>
  <c r="F21"/>
  <c r="F22"/>
  <c r="L5"/>
  <c r="F24"/>
  <c r="F23" s="1"/>
  <c r="D12"/>
  <c r="D23"/>
  <c r="F15"/>
  <c r="F18"/>
  <c r="F16" i="41"/>
  <c r="E13"/>
  <c r="E16" s="1"/>
  <c r="D16"/>
  <c r="E19" i="43"/>
  <c r="E59" i="40"/>
  <c r="E52"/>
  <c r="E51"/>
  <c r="E48"/>
  <c r="F48" s="1"/>
  <c r="E72"/>
  <c r="E55"/>
  <c r="E80"/>
  <c r="E77" s="1"/>
  <c r="E79"/>
  <c r="E78"/>
  <c r="D75"/>
  <c r="E71"/>
  <c r="E70" s="1"/>
  <c r="E67"/>
  <c r="F67"/>
  <c r="E60"/>
  <c r="D60"/>
  <c r="E58"/>
  <c r="F58"/>
  <c r="F57" s="1"/>
  <c r="E53"/>
  <c r="F53" s="1"/>
  <c r="E46"/>
  <c r="F44"/>
  <c r="E44"/>
  <c r="E42"/>
  <c r="F42"/>
  <c r="E40"/>
  <c r="E38" s="1"/>
  <c r="F38" s="1"/>
  <c r="E35"/>
  <c r="F35"/>
  <c r="E33"/>
  <c r="E31"/>
  <c r="F29"/>
  <c r="E29"/>
  <c r="E27"/>
  <c r="F27"/>
  <c r="E25"/>
  <c r="F25"/>
  <c r="L24"/>
  <c r="F23"/>
  <c r="L21"/>
  <c r="E21"/>
  <c r="F21" s="1"/>
  <c r="F19"/>
  <c r="E19"/>
  <c r="E17"/>
  <c r="F17" s="1"/>
  <c r="E15"/>
  <c r="F15"/>
  <c r="F13"/>
  <c r="E13"/>
  <c r="D12"/>
  <c r="D84" s="1"/>
  <c r="F60"/>
  <c r="D57"/>
  <c r="D9" i="44"/>
  <c r="D8"/>
  <c r="B10"/>
  <c r="D6"/>
  <c r="C3"/>
  <c r="C5"/>
  <c r="C4"/>
  <c r="C10" s="1"/>
  <c r="C7"/>
  <c r="D7" s="1"/>
  <c r="D19" i="43"/>
  <c r="F6" i="42"/>
  <c r="F5"/>
  <c r="F7" s="1"/>
  <c r="D4"/>
  <c r="F19" i="43"/>
  <c r="F15" i="27"/>
  <c r="D10" i="44" l="1"/>
  <c r="E12" i="12"/>
  <c r="E26" s="1"/>
  <c r="F13"/>
  <c r="F12" i="40"/>
  <c r="F84" s="1"/>
  <c r="E12" i="27"/>
  <c r="F13"/>
  <c r="E12" i="28"/>
  <c r="F13"/>
  <c r="F12" i="12"/>
  <c r="F26" s="1"/>
  <c r="F70" i="40"/>
  <c r="E57"/>
  <c r="L57" s="1"/>
  <c r="E75"/>
  <c r="F75" s="1"/>
  <c r="F77"/>
  <c r="L5" i="27"/>
  <c r="E12" i="40"/>
  <c r="D26" i="12"/>
  <c r="L5" i="34"/>
  <c r="E12"/>
  <c r="F13"/>
  <c r="F12" i="27" l="1"/>
  <c r="F38" s="1"/>
  <c r="E38"/>
  <c r="L5" i="40"/>
  <c r="L12"/>
  <c r="L13" s="1"/>
  <c r="E84"/>
  <c r="L67" s="1"/>
  <c r="E50" i="28"/>
  <c r="F12"/>
  <c r="F50" s="1"/>
  <c r="E57" i="34"/>
  <c r="F12"/>
  <c r="F57" s="1"/>
</calcChain>
</file>

<file path=xl/sharedStrings.xml><?xml version="1.0" encoding="utf-8"?>
<sst xmlns="http://schemas.openxmlformats.org/spreadsheetml/2006/main" count="1456" uniqueCount="362">
  <si>
    <t>STT</t>
  </si>
  <si>
    <t>Tổng cộng</t>
  </si>
  <si>
    <t xml:space="preserve">     Phạm Văn Em</t>
  </si>
  <si>
    <t>Nội dung</t>
  </si>
  <si>
    <t>Số tiền huyện cấp</t>
  </si>
  <si>
    <t>Số tiền xã thực chi</t>
  </si>
  <si>
    <t>Số tiền còn lại</t>
  </si>
  <si>
    <t>"</t>
  </si>
  <si>
    <t>Số tt</t>
  </si>
  <si>
    <t>Nội dung</t>
  </si>
  <si>
    <t>Số lượng</t>
  </si>
  <si>
    <t>ĐVT</t>
  </si>
  <si>
    <t>Mức chi</t>
  </si>
  <si>
    <t>Số tiền</t>
  </si>
  <si>
    <t>Sửa chữa nhà chính sách</t>
  </si>
  <si>
    <t>Sửa chữa nhà hộ nghèo</t>
  </si>
  <si>
    <t>hộ</t>
  </si>
  <si>
    <t>Điện ánh sáng hộ nghèo</t>
  </si>
  <si>
    <t>Tổng cộng</t>
  </si>
  <si>
    <t>Nhà chính sách, điện ánh sáng, nhà hộ nghèo năm 2018</t>
  </si>
  <si>
    <t>Mã CH</t>
  </si>
  <si>
    <t>Mã NDKT</t>
  </si>
  <si>
    <t>Mã Ngành</t>
  </si>
  <si>
    <t xml:space="preserve">                                                 CHỦ TỊCH</t>
  </si>
  <si>
    <t>UỶ BAN NHÂN DÂN                                                        CỘNG HOÀ XÃ HỘI CHỦ NGHĨA VIỆT NAM</t>
  </si>
  <si>
    <r>
      <t xml:space="preserve">       XÃ HỘI AN                                                                                 </t>
    </r>
    <r>
      <rPr>
        <b/>
        <u/>
        <sz val="12"/>
        <rFont val="Times New Roman"/>
        <family val="1"/>
      </rPr>
      <t>Độc lập - Tự do - Hạnh phúc</t>
    </r>
  </si>
  <si>
    <t>Ngày tháng</t>
  </si>
  <si>
    <t>QĐ số</t>
  </si>
  <si>
    <t>Đơn vị tính: đồng</t>
  </si>
  <si>
    <t>THUYẾT MINH CHI TỪ NGUỒN BỔ SUNG CÓ MỤC TIÊU VÀ BỔ SUNG DỰ TOÁN</t>
  </si>
  <si>
    <t>Bộ phận Tài chính kế toán</t>
  </si>
  <si>
    <t>I- BỔ SUNG MỤC TIÊU</t>
  </si>
  <si>
    <t>01/02/2021</t>
  </si>
  <si>
    <t>Bổ sung kinh phí pa nô, đèn led trang trí tết</t>
  </si>
  <si>
    <t xml:space="preserve">Số: 93/QĐ-UBND, 22/01/2021 </t>
  </si>
  <si>
    <t>18/02/2021</t>
  </si>
  <si>
    <t>Bổ sung phòng dịch tả heo Châu Phi</t>
  </si>
  <si>
    <t>Bổ sung lắp đặt bởi bơi di động</t>
  </si>
  <si>
    <t>Bổ sung chế độ thôi việc (nguồn 13)</t>
  </si>
  <si>
    <t>Bổ sung chế độ thôi việc (nguồn 12)</t>
  </si>
  <si>
    <t>II- BỔ SUNG DỰ TOÁN</t>
  </si>
  <si>
    <t>Thù lao Chủ tịch CTĐ-NCT 2021</t>
  </si>
  <si>
    <t>Cấp</t>
  </si>
  <si>
    <t>bù</t>
  </si>
  <si>
    <t>nghỉ việc 13</t>
  </si>
  <si>
    <t>bể bơi</t>
  </si>
  <si>
    <t>heo châu phi</t>
  </si>
  <si>
    <t>CA</t>
  </si>
  <si>
    <t>ấp</t>
  </si>
  <si>
    <t>thù lao CT</t>
  </si>
  <si>
    <t>Cộng</t>
  </si>
  <si>
    <t>hai hội</t>
  </si>
  <si>
    <t xml:space="preserve"> - Công An viên</t>
  </si>
  <si>
    <t xml:space="preserve"> - Cán bộ ấp</t>
  </si>
  <si>
    <t xml:space="preserve"> - Chủ tịch Hội NCT - CTĐ</t>
  </si>
  <si>
    <t>Bổ sung chế độ thôi việc ấp  (nguồn 12)</t>
  </si>
  <si>
    <t>Số: 162/QĐ-UBND,02/02/2021</t>
  </si>
  <si>
    <t>Số: 163/QĐ-UBND,02/02/2021</t>
  </si>
  <si>
    <t>Số: 165/QĐ-UBND,02/02/2021</t>
  </si>
  <si>
    <t>24/02/2021</t>
  </si>
  <si>
    <t xml:space="preserve"> - Chi chế độ thôi việc (nguồn 13)</t>
  </si>
  <si>
    <t xml:space="preserve"> - Chi chế độ thôi việc ấp (nguồn 12)</t>
  </si>
  <si>
    <t>Bổ sung điều chỉnh quy hoạch xã NTM</t>
  </si>
  <si>
    <t>Số: 266/QĐ-UBND,25/02/2021</t>
  </si>
  <si>
    <t>29/04/2021</t>
  </si>
  <si>
    <t>Bổ sung kinh phí bầu cử đợt 1</t>
  </si>
  <si>
    <t>Số: 31/QĐ-UBBC, 24/3/2021</t>
  </si>
  <si>
    <t xml:space="preserve"> - Chi kinh phí pa nô, đèn led trang trí tết</t>
  </si>
  <si>
    <t>04/02/2021</t>
  </si>
  <si>
    <t xml:space="preserve"> - Chi thù lao Chủ tịch CTĐ-NCT 2022</t>
  </si>
  <si>
    <t>02/03/2021</t>
  </si>
  <si>
    <t>11/03/2021</t>
  </si>
  <si>
    <t>22/4/2021</t>
  </si>
  <si>
    <t xml:space="preserve"> - Chi chế độ thôi việc Nhã (nguồn 13)</t>
  </si>
  <si>
    <t>28/4/2021</t>
  </si>
  <si>
    <t>Bổ sung chế độ thôi việc Nhã (nguồn 13)</t>
  </si>
  <si>
    <t>Bổ sung kinh phí Đại hội NDSXKD giỏi</t>
  </si>
  <si>
    <t>27/4/2021</t>
  </si>
  <si>
    <t>06/5/2021</t>
  </si>
  <si>
    <t>Số: 580/QĐ-UBND, 16/4/2021</t>
  </si>
  <si>
    <t>Số: 611/QĐ-UBND, 22/4/2021</t>
  </si>
  <si>
    <t>26/5/2021</t>
  </si>
  <si>
    <t xml:space="preserve"> - Chi kinh phí bầu cử</t>
  </si>
  <si>
    <t xml:space="preserve"> - Chi lắp đặt bởi bơi di động</t>
  </si>
  <si>
    <t>13/5/2021</t>
  </si>
  <si>
    <t>Kinh phí bầu cử nhiệm kỳ 2021-2026 đợt 2</t>
  </si>
  <si>
    <t>08/6/2021</t>
  </si>
  <si>
    <t>Bổ sung KP chính sách DQTV hoàn thành NV</t>
  </si>
  <si>
    <t>Số: 850/QĐ-UBND, 03/6/2021</t>
  </si>
  <si>
    <t>16/6/2021</t>
  </si>
  <si>
    <t>Bổ sung gia cố đê Bà Cọc AN + rải đá đường An Thuận</t>
  </si>
  <si>
    <t>23/6/2021</t>
  </si>
  <si>
    <t xml:space="preserve"> - Chi KP chính sách DQTV hoàn thành NV</t>
  </si>
  <si>
    <t>Số: 887/QĐ-UBND,14/6/2021</t>
  </si>
  <si>
    <t>Số: 49/QĐ-UBBC, 04/5/2021</t>
  </si>
  <si>
    <t>22/6/2021</t>
  </si>
  <si>
    <t xml:space="preserve"> - Chi gia cố đê Bà Cọc, AN</t>
  </si>
  <si>
    <t xml:space="preserve"> - Chi rải đá đường An Thuận</t>
  </si>
  <si>
    <t>III-NGUỒN DỰ PHÒNG</t>
  </si>
  <si>
    <t>02/7/2021</t>
  </si>
  <si>
    <t>01/6/2021</t>
  </si>
  <si>
    <t>Bổ sung DT phóng chống dịch Covid-19 (50%)</t>
  </si>
  <si>
    <t>Bổ sung DT phóng chống dịch Covid-19 (20%)</t>
  </si>
  <si>
    <t>Bổ sung KP XD hàng rào U BND xã</t>
  </si>
  <si>
    <t>20/7/2021</t>
  </si>
  <si>
    <t>09/7/2021</t>
  </si>
  <si>
    <t xml:space="preserve"> - Chi BS tiền ăn phóng chống dịch Covid-20</t>
  </si>
  <si>
    <t xml:space="preserve"> - Chi XD hàng rào UBND xã</t>
  </si>
  <si>
    <t>15/6/2021</t>
  </si>
  <si>
    <t xml:space="preserve"> - Chi băng rol tuyên truyền dịch Covid-21</t>
  </si>
  <si>
    <t xml:space="preserve"> - Chi khẩu trang, máy đo dịch Covid-22</t>
  </si>
  <si>
    <t>22/7/2021</t>
  </si>
  <si>
    <t xml:space="preserve"> - Chi dự liều, hàng rào dịch Covid-23</t>
  </si>
  <si>
    <t>29/7/2021</t>
  </si>
  <si>
    <t xml:space="preserve"> - Chi phô tô tờ khai y tế dịch Covid-24</t>
  </si>
  <si>
    <t>Số: 1004/QĐ-UBND, 28/6/2021</t>
  </si>
  <si>
    <t>Số: 1073/QĐ-UBND, 08/7/2021</t>
  </si>
  <si>
    <t>QĐ số: 167/QĐ-UBND xã ngày 01/6/2021</t>
  </si>
  <si>
    <t>QĐ số: 167/QĐ-UBND xã ngày 01/6/2022</t>
  </si>
  <si>
    <t>27/8/2021</t>
  </si>
  <si>
    <t xml:space="preserve"> - Chi dựng liều, sửa chữa các chốt kiểm dịch</t>
  </si>
  <si>
    <t xml:space="preserve"> - Chi tiền ăn lực lượng trực chốt</t>
  </si>
  <si>
    <t xml:space="preserve"> - Chi phô tô tờ khai y tế</t>
  </si>
  <si>
    <t>16/8/2021</t>
  </si>
  <si>
    <t xml:space="preserve"> - Chi lập TK-DT, thẩn tra TK-DT</t>
  </si>
  <si>
    <t>Số: 1316/QĐ-UBND, 29/7/2021</t>
  </si>
  <si>
    <t>20/8/2021</t>
  </si>
  <si>
    <t>Số: 1628/QĐ-UBND, 20/8/2021</t>
  </si>
  <si>
    <t>03/8/2021</t>
  </si>
  <si>
    <t>27/9/2021</t>
  </si>
  <si>
    <t>Số: 1813/QĐ-UBND, 27/9/2021</t>
  </si>
  <si>
    <t>18/10/2021</t>
  </si>
  <si>
    <t>Bổ sung KP phòng chống dịch Covid-19</t>
  </si>
  <si>
    <t xml:space="preserve"> - Chi tiền ăn phòng chống dịch Covid-19 (Y Tế)</t>
  </si>
  <si>
    <t xml:space="preserve"> - Chi phòng chống dịch Covid-19</t>
  </si>
  <si>
    <t xml:space="preserve"> - Chi tiền ăn phòngchống dịch Covid-19</t>
  </si>
  <si>
    <t xml:space="preserve"> - Chi người dân khó khăn do đại dịch Covid</t>
  </si>
  <si>
    <t xml:space="preserve"> </t>
  </si>
  <si>
    <t>Số: 1893/QĐ-UBND, 08/10/2021</t>
  </si>
  <si>
    <t>098</t>
  </si>
  <si>
    <t>01/11/2021</t>
  </si>
  <si>
    <t xml:space="preserve">Bổ sung KP PCCA và bếp ăn </t>
  </si>
  <si>
    <t>Số: 2029/QĐ-UBND, 26/10/2021</t>
  </si>
  <si>
    <t>Số: 2027/QĐ-UBND, 26/10/2022</t>
  </si>
  <si>
    <t xml:space="preserve">  + Phụ cấp CA</t>
  </si>
  <si>
    <t xml:space="preserve">  + Bếp ăn CA</t>
  </si>
  <si>
    <t xml:space="preserve"> - Chi phụ cấp CA</t>
  </si>
  <si>
    <t xml:space="preserve"> - Chi BHXH</t>
  </si>
  <si>
    <t>09/11/2021</t>
  </si>
  <si>
    <t>Bổ sung KP người dân khó khăn do đại dịch (1)</t>
  </si>
  <si>
    <t>Bổ sung KP người dân khó khăn do đại dịch (2)</t>
  </si>
  <si>
    <t>Số: 2133/QĐ-UBND, 03/11/2022</t>
  </si>
  <si>
    <t xml:space="preserve"> - Chi hỗ trợ người dân khó khăn do đại dịch (2)</t>
  </si>
  <si>
    <t>Số: 2133/QĐ-UBND, 03/11/2021</t>
  </si>
  <si>
    <t xml:space="preserve">                                                     Hội An, ngày 01 tháng 12  năm 2021</t>
  </si>
  <si>
    <t>03/11/2021</t>
  </si>
  <si>
    <t>01/12/2021</t>
  </si>
  <si>
    <t>Bổ sung KP trợ cấp một lần Xuân CA viên</t>
  </si>
  <si>
    <t>20/12/2021</t>
  </si>
  <si>
    <t xml:space="preserve"> -Chi trợ cấp một lần Xuân CA viên</t>
  </si>
  <si>
    <t>14/12/2021</t>
  </si>
  <si>
    <t>Bổ sung DT đại hội hội CTĐ</t>
  </si>
  <si>
    <t xml:space="preserve"> - Chi ăn, uống</t>
  </si>
  <si>
    <t xml:space="preserve"> - Chi in ấn tài liệu</t>
  </si>
  <si>
    <t>TỪ NGÂN SÁCH HUYỆN CHO NGÂN SÁCH XÃ 01 THÁNG NĂM 2022</t>
  </si>
  <si>
    <t>TỪ NGÂN SÁCH HUYỆN CHO NGÂN SÁCH XÃ THÁNG 01 NĂM 2022</t>
  </si>
  <si>
    <t xml:space="preserve">                                                     Hội An, ngày 07 tháng 02  năm 2022</t>
  </si>
  <si>
    <t>041</t>
  </si>
  <si>
    <t xml:space="preserve">Số: 157/QĐ-UBND, 14/01/2022 </t>
  </si>
  <si>
    <t>14/01/2022</t>
  </si>
  <si>
    <t>Bổ sung kinh phí trợ cấp thôi  việc cho lực lượng CA xã bán chuyên trách</t>
  </si>
  <si>
    <t xml:space="preserve"> - Chi trợ cấp thôi  việc cho lực lượng CA xã bán chuyên trách</t>
  </si>
  <si>
    <t>26/01/2022</t>
  </si>
  <si>
    <t>02/3/2022</t>
  </si>
  <si>
    <t>Bổ sung kinh phí tổ chức Đại hội TDTT</t>
  </si>
  <si>
    <t>TỪ NGÂN SÁCH HUYỆN CHO NGÂN SÁCH XÃ THÁNG 02 NĂM 2022</t>
  </si>
  <si>
    <t>Bổ sung kinh phí tổ chức Đại hội tuyên dương NDXSG-KD giỏi 2022</t>
  </si>
  <si>
    <t xml:space="preserve">Số: 420/QĐ-UBND, 10/3/2022 </t>
  </si>
  <si>
    <t>22/3/2022</t>
  </si>
  <si>
    <t>Bổ sung kinh phí hỗ trợ người dân và hộ kinh doanh đại dịch Covid-19</t>
  </si>
  <si>
    <t xml:space="preserve">Số: 429/QĐ-UBND, 14/3/2022 </t>
  </si>
  <si>
    <t xml:space="preserve">                                                     Hội An, ngày 31 tháng 3  năm 2022</t>
  </si>
  <si>
    <t>24/3/2022</t>
  </si>
  <si>
    <t>Bổ sung kinh phí tổ chức liên hoan " Gia đình hạnh phúc" lần thứ I/2022</t>
  </si>
  <si>
    <t xml:space="preserve">Số: 546/QĐ-UBND, 18/3/2022 </t>
  </si>
  <si>
    <t>30/3/2021</t>
  </si>
  <si>
    <t>Bổ sung kinh phí hỗ trợ người phải điều trị, cách ly y tế thuộc diện F0, F1</t>
  </si>
  <si>
    <t>Số: 618/QĐ-UBND, 25/3/2023</t>
  </si>
  <si>
    <t xml:space="preserve"> - Chi hỗ trợ người dân thất nghiệp do đại dịch Covid-19</t>
  </si>
  <si>
    <t xml:space="preserve"> - Chi hỗ trợ hộ kinh doanh do đại dịch Covid-19</t>
  </si>
  <si>
    <t>Bổ sung dự toán hỗ trợ người phải điều trị, cách ly y tế thuộc diện F0, F1(nguồn ngân sách xã)</t>
  </si>
  <si>
    <t>TỪ NGÂN SÁCH HUYỆN CHO NGÂN SÁCH XÃ 3 THÁNG NĂM 2022</t>
  </si>
  <si>
    <t xml:space="preserve"> - Chi tổ chức Đại hội TDTT</t>
  </si>
  <si>
    <t>23/3/2022</t>
  </si>
  <si>
    <t>TỪ NGÂN SÁCH HUYỆN CHO NGÂN SÁCH XÃ 4 THÁNG NĂM 2022</t>
  </si>
  <si>
    <t xml:space="preserve">                                                     Hội An, ngày 04 tháng 5  năm 2022</t>
  </si>
  <si>
    <t>14/4/2022</t>
  </si>
  <si>
    <t xml:space="preserve">Chi hỗ trợ trẻ em, người khuyết tật, NCT thuộc diện F0, F1 phải điều trị, cách ly y tế </t>
  </si>
  <si>
    <t xml:space="preserve">Chi hỗ trợ  thuộc diện F0, F1 phải điều trị, cách ly y tế </t>
  </si>
  <si>
    <t>19/4/2022</t>
  </si>
  <si>
    <t xml:space="preserve"> - Chi mua VPP</t>
  </si>
  <si>
    <t>21/4/2022</t>
  </si>
  <si>
    <t xml:space="preserve"> - Chi tiền ăn</t>
  </si>
  <si>
    <t xml:space="preserve"> - Chi nước uống</t>
  </si>
  <si>
    <t xml:space="preserve"> - Chi khen thưởng Đại hội TDTT</t>
  </si>
  <si>
    <t xml:space="preserve"> - Chi kinh phí tổ chức Đại hội TDTT</t>
  </si>
  <si>
    <t xml:space="preserve"> - Chi băng rol, hoa tươi</t>
  </si>
  <si>
    <t xml:space="preserve"> - Chi tuyên truyền</t>
  </si>
  <si>
    <t xml:space="preserve"> - Chi thuê vệ sinh hội trường</t>
  </si>
  <si>
    <t xml:space="preserve"> - Chi tiền ăn, nước uống</t>
  </si>
  <si>
    <t xml:space="preserve"> - Chi viết bài tham luận</t>
  </si>
  <si>
    <t xml:space="preserve"> - Chi hỗ trợ người phải điều trị, cách ly y tế thuộc diện F0, F1(nguồn ngân sách xã)</t>
  </si>
  <si>
    <t>TỪ NGÂN SÁCH HUYỆN CHO NGÂN SÁCH XÃ 5 THÁNG NĂM 2022</t>
  </si>
  <si>
    <t>Kinh phí tỗ chức lễ công bố Quyết định "xã NTM"</t>
  </si>
  <si>
    <t>06/5/2022</t>
  </si>
  <si>
    <t>Kinh phí diễn tập vận hành cơ chế phòng, chống cháy nỗ năm 2022</t>
  </si>
  <si>
    <t>27/5/2022</t>
  </si>
  <si>
    <t>Kinh phí tiếp các đoàn làm việc NTM</t>
  </si>
  <si>
    <t>27/5/20222</t>
  </si>
  <si>
    <t xml:space="preserve"> -Tiền ăn, uống và thuê rạp bàn, ghế</t>
  </si>
  <si>
    <t xml:space="preserve"> -Mua hoa tươi trang trí hội trường</t>
  </si>
  <si>
    <t xml:space="preserve"> - Phô tô tài liệu</t>
  </si>
  <si>
    <t xml:space="preserve"> - Làm phim phóng sự (đài TT huyện CM)</t>
  </si>
  <si>
    <t xml:space="preserve"> - Thuê vệ sinh khu trung tâm hành chính</t>
  </si>
  <si>
    <t xml:space="preserve"> - Thiết kế, lắp đặt Pano tuyên truyền</t>
  </si>
  <si>
    <t xml:space="preserve"> - Thuê giải tỏa hành lang lộ giới</t>
  </si>
  <si>
    <t xml:space="preserve"> - Thuê Báo An giang tuyên truyền NTM</t>
  </si>
  <si>
    <t>23/5/2022</t>
  </si>
  <si>
    <t xml:space="preserve"> - Mua bản tên để bàn diễn tập</t>
  </si>
  <si>
    <t xml:space="preserve"> - Phô tô tài liệu diễn tập</t>
  </si>
  <si>
    <t>Số: 973/QĐ-UBND, 25/4/2022</t>
  </si>
  <si>
    <t>Số: 1036/QĐ-UBND, 06/5/2022</t>
  </si>
  <si>
    <t>Số: 618/QĐ-UBND, 25/3/2022</t>
  </si>
  <si>
    <t>Số: 1236/QĐ-UBND, 23/5/2022</t>
  </si>
  <si>
    <t xml:space="preserve">                                                     Hội An, ngày 02 tháng 6  năm 2022</t>
  </si>
  <si>
    <t>TỪ NGÂN SÁCH HUYỆN CHO NGÂN SÁCH XÃ 6 THÁNG NĂM 2022</t>
  </si>
  <si>
    <t>Số: 1268/QĐ-UBND, 26/5/2022</t>
  </si>
  <si>
    <t>II- BỔ SUNG DỰ TOÁN (Dự phòng)</t>
  </si>
  <si>
    <t>23/6/2022</t>
  </si>
  <si>
    <t>Kinh phí LLDQTV hoàn thành nghĩa vụ</t>
  </si>
  <si>
    <t>Số: 1336/QĐ-UBND, '08/6/2022</t>
  </si>
  <si>
    <t>03/6/2022</t>
  </si>
  <si>
    <t>Bổ sung dự toán chi phí phòng, chống sốt xuất huyết</t>
  </si>
  <si>
    <t>Số: 148/QĐ-UBND xã, '03/6/2022</t>
  </si>
  <si>
    <t>27/6/2022</t>
  </si>
  <si>
    <t>Bổ sung dự toán kinh phí tổ chức hội thao trung đội Dân quân cơ động năm 2022.</t>
  </si>
  <si>
    <t xml:space="preserve">                                                     Hội An, ngày 04 tháng 7  năm 2022</t>
  </si>
  <si>
    <t>Số: 167/QĐ-UBND xã, 27/6/2022</t>
  </si>
  <si>
    <t>Kinh phí đặt mua biểu tượng xã NTM</t>
  </si>
  <si>
    <t xml:space="preserve"> - Đặt mua biểu tượng xã NTM</t>
  </si>
  <si>
    <t>21/6/2022</t>
  </si>
  <si>
    <t>011</t>
  </si>
  <si>
    <t>TỪ NGÂN SÁCH HUYỆN CHO NGÂN SÁCH XÃ 7 THÁNG NĂM 2022</t>
  </si>
  <si>
    <t>06/7/2022</t>
  </si>
  <si>
    <t xml:space="preserve"> - Mua VPP</t>
  </si>
  <si>
    <t>15/7/2022</t>
  </si>
  <si>
    <t xml:space="preserve">                                                     Hội An, ngày 01 tháng 8  năm 2022</t>
  </si>
  <si>
    <t xml:space="preserve"> - Trang trí</t>
  </si>
  <si>
    <t xml:space="preserve"> - Pano tuyên truyền</t>
  </si>
  <si>
    <t xml:space="preserve"> - phô tô tài liệu</t>
  </si>
  <si>
    <t xml:space="preserve"> - Tiếp các đoàn kiểm tra NTM</t>
  </si>
  <si>
    <t>20/7/2022</t>
  </si>
  <si>
    <t xml:space="preserve"> - Chi LLDQTV hoàn thành nghĩa vụ</t>
  </si>
  <si>
    <t>Bổ sung Tham gia hội thao huyện</t>
  </si>
  <si>
    <t xml:space="preserve"> - Bổ sung dự toán kinh phí tổ chức hội thao trung đội Dân quân cơ động năm 2022.</t>
  </si>
  <si>
    <t xml:space="preserve"> - Bổ sung dự toán kinh phí tổ chức hội thao trung đội Dân quân cơ động năm 2022.(phát sinh)</t>
  </si>
  <si>
    <t xml:space="preserve"> - Hỗ trợ ngày công lao động huấn luyện</t>
  </si>
  <si>
    <t xml:space="preserve"> - Hỗ trợ tiền ăn huấn luyện</t>
  </si>
  <si>
    <t xml:space="preserve"> - Hỗ trợ ngày công lđ tham gia hội thao huyện</t>
  </si>
  <si>
    <t xml:space="preserve"> - Hỗ trợ tiền ăn  tham gia hội thao huyện</t>
  </si>
  <si>
    <t xml:space="preserve"> - Hỗ trợ tiền xăng tham gia hội thao huyện</t>
  </si>
  <si>
    <t>22/7/2022</t>
  </si>
  <si>
    <t xml:space="preserve"> - Mua bia ném lựu đạn, thẻ đeo…</t>
  </si>
  <si>
    <t xml:space="preserve"> - Hỗ trợ PCXSH ấp</t>
  </si>
  <si>
    <t xml:space="preserve"> - Hỗ trợ PCXSH Y tế</t>
  </si>
  <si>
    <t xml:space="preserve"> - Tiền nước uống triển khai PCXSH (UB)</t>
  </si>
  <si>
    <t>09/8/2022</t>
  </si>
  <si>
    <t>Kinh phí BSTM tiếp đoàn khảo sát Đề án thành lập thị trấn Hội An</t>
  </si>
  <si>
    <t>Số: 1784/QĐ-UBND, '04/8/2022</t>
  </si>
  <si>
    <t>TỪ NGÂN SÁCH HUYỆN CHO NGÂN SÁCH XÃ 8 THÁNG NĂM 2022</t>
  </si>
  <si>
    <t>04/7/2022</t>
  </si>
  <si>
    <t>Trang bị máy Scan bộ phận một cửa</t>
  </si>
  <si>
    <t>Số: 1577/QĐ-UBND, '04/7/2022</t>
  </si>
  <si>
    <t>Số: 11610/QĐ-UBND, '07/7/2022</t>
  </si>
  <si>
    <t>Kinh phí điều chỉnh quy hoạch XD xã NTM</t>
  </si>
  <si>
    <t xml:space="preserve"> - Pano tuyên truyền xây dựng NTM</t>
  </si>
  <si>
    <t xml:space="preserve"> - Chi trang bị máy Scan bộ phận một cửa</t>
  </si>
  <si>
    <t>18/8/2022</t>
  </si>
  <si>
    <t>Điều chỉnh quy hoạch xả xây dựng NTM</t>
  </si>
  <si>
    <t>Số: 1610/QĐ-UBND, 07/7/2022</t>
  </si>
  <si>
    <t xml:space="preserve"> + Hỗ trợ ngày công lao động huấn luyện</t>
  </si>
  <si>
    <t xml:space="preserve"> + Hỗ trợ tiền ăn huấn luyện</t>
  </si>
  <si>
    <t xml:space="preserve"> + Hỗ trợ ngày công lđ tham gia hội thao huyện</t>
  </si>
  <si>
    <t xml:space="preserve"> + Hỗ trợ tiền ăn  tham gia hội thao huyện</t>
  </si>
  <si>
    <t xml:space="preserve"> + Hỗ trợ tiền xăng tham gia hội thao huyện</t>
  </si>
  <si>
    <t xml:space="preserve"> + Mua bia ném lựu đạn, thẻ đeo…</t>
  </si>
  <si>
    <t xml:space="preserve">                                                     Hội An, ngày 07 tháng 9  năm 2022</t>
  </si>
  <si>
    <t>TỪ NGÂN SÁCH HUYỆN CHO NGÂN SÁCH XÃ 9 THÁNG NĂM 2022</t>
  </si>
  <si>
    <t xml:space="preserve"> - Kinh phí điển tập PCCN</t>
  </si>
  <si>
    <t xml:space="preserve">                                                     Hội An, ngày 03 tháng 10  năm 2022</t>
  </si>
  <si>
    <t>TỪ NGÂN SÁCH HUYỆN CHO NGÂN SÁCH XÃ 10 THÁNG NĂM 2022</t>
  </si>
  <si>
    <t>Kinh phí bầu cử trưởng ấp</t>
  </si>
  <si>
    <t>27/10/2022</t>
  </si>
  <si>
    <t xml:space="preserve"> - Phô tô thẻ cử tri, phiếu bầu</t>
  </si>
  <si>
    <t>31/10/2022</t>
  </si>
  <si>
    <t xml:space="preserve"> - Nước uống họp tuyên truyền</t>
  </si>
  <si>
    <t xml:space="preserve"> - Nước uống họp hiệp thương 3 lần</t>
  </si>
  <si>
    <t xml:space="preserve"> - Công tác giám sát</t>
  </si>
  <si>
    <t xml:space="preserve"> - Ăn, uống tổ bầu cử</t>
  </si>
  <si>
    <t xml:space="preserve"> - Lập danh sách cử tri</t>
  </si>
  <si>
    <t xml:space="preserve"> - Hỗ trợ ban chỉ đạo</t>
  </si>
  <si>
    <t xml:space="preserve"> - Hỗ trợ lực lượng</t>
  </si>
  <si>
    <t xml:space="preserve"> - Ký thẻ cử tri</t>
  </si>
  <si>
    <t>14/10/2022</t>
  </si>
  <si>
    <t xml:space="preserve"> - Thuê rạp, bàn, ghế</t>
  </si>
  <si>
    <t xml:space="preserve"> - In bản đồ phụ vụ diễn tập</t>
  </si>
  <si>
    <t xml:space="preserve">                                                     Hội An, ngày 07 tháng 11  năm 2022</t>
  </si>
  <si>
    <t>Số: 2272/QĐ-UBND, '06/10/2022</t>
  </si>
  <si>
    <t>TỪ NGÂN SÁCH HUYỆN CHO NGÂN SÁCH XÃ 11 THÁNG NĂM 2022</t>
  </si>
  <si>
    <t>07/11/2022</t>
  </si>
  <si>
    <t>Kinh phí BHXH lực lượng QS năm 2022</t>
  </si>
  <si>
    <t>08/11/2022</t>
  </si>
  <si>
    <t>Kinh phí XD cầu, đường ĐH17</t>
  </si>
  <si>
    <t>Huyện hoàn trả tạm ứng nguồn kết dư xã</t>
  </si>
  <si>
    <t>Kinh phí phòng chống dịch Covid-19</t>
  </si>
  <si>
    <t>Kinh phí phòng chống sốt xuất huyết</t>
  </si>
  <si>
    <t>Đại hội chi bộ trực thuộc</t>
  </si>
  <si>
    <t>Số: 2317/QĐ-UBND, 17/10/2022</t>
  </si>
  <si>
    <t>Số: 2405/QĐ-UBND, 28/10/2022</t>
  </si>
  <si>
    <t>Số: 2596/QĐ-UBND, 16/11/2022</t>
  </si>
  <si>
    <t>Số: 338/QĐ-UBND xã, 24/11/2022</t>
  </si>
  <si>
    <t>Số: 2613/QĐ-UBND, 22/11/2022</t>
  </si>
  <si>
    <t>Số: 2632/QĐ-UBND, 25/11/2022</t>
  </si>
  <si>
    <t>21/11/2022</t>
  </si>
  <si>
    <t xml:space="preserve"> - Chi XD cầu Mương tắc ấp An Thái</t>
  </si>
  <si>
    <t xml:space="preserve"> - Chi thuê Cobe móc lề đường DH 17</t>
  </si>
  <si>
    <t>Kinh phí tư vấn nhiệm vụ điều chỉnh quy hoạch XD xã NTM</t>
  </si>
  <si>
    <t xml:space="preserve"> - Chi tư vấn nhiệm vụ điều chỉnh quy hoạch XD xã NTM</t>
  </si>
  <si>
    <t>25/11/2022</t>
  </si>
  <si>
    <t>29/11/2022</t>
  </si>
  <si>
    <t xml:space="preserve"> - Chi mua văn phòng phẫm</t>
  </si>
  <si>
    <t xml:space="preserve"> - Chi phô tộ tờ khai y tế</t>
  </si>
  <si>
    <t xml:space="preserve"> - Chi mua sắm thiết bị y tế</t>
  </si>
  <si>
    <t xml:space="preserve"> - Chi sửa chữa liều chốt kiểm dịch</t>
  </si>
  <si>
    <t xml:space="preserve"> - Chi thiết bị tuyên truyền</t>
  </si>
  <si>
    <t xml:space="preserve"> - Chi thuê máy che kiểm soát phòng, chống dịch Covid-19</t>
  </si>
  <si>
    <t xml:space="preserve"> - Chi tiền ăn lực lượng trực chốt tháng 9, 10, 11/2022</t>
  </si>
  <si>
    <t>II - THU KHÁC</t>
  </si>
  <si>
    <t>III- BỔ SUNG DỰ TOÁN</t>
  </si>
  <si>
    <t>IV- BỔ SUNG DỰ TOÁN (Dự phòng)</t>
  </si>
  <si>
    <t>24/11/2022</t>
  </si>
  <si>
    <t>13/01/2023</t>
  </si>
  <si>
    <t>30/01/2023</t>
  </si>
  <si>
    <t>17/02/2023</t>
  </si>
  <si>
    <t xml:space="preserve">                                                     Hội An, ngày 07 tháng 03  năm 2023</t>
  </si>
  <si>
    <t>Bổ sung kinh phí Đại hội chi hội Nông dân ấp</t>
  </si>
  <si>
    <t xml:space="preserve">Số: 31/QĐ-UBND, 09/01/2023 </t>
  </si>
  <si>
    <t xml:space="preserve"> - Chi tiền ăn Đại hội chi hội ND 10 ấp</t>
  </si>
  <si>
    <t xml:space="preserve"> - Chi tiền nước uống Đại hội chi  hội ND 10 ấp</t>
  </si>
  <si>
    <t xml:space="preserve"> - Chi băng rol Đại hội chi hội ND 10 ấp</t>
  </si>
  <si>
    <t xml:space="preserve"> - Chi thẻ đeo Đại hội chi hội ND 10 ấp</t>
  </si>
  <si>
    <t xml:space="preserve"> - Chi phô tô tài liệu Đại hộichi  hội ND 10 ấp</t>
  </si>
</sst>
</file>

<file path=xl/styles.xml><?xml version="1.0" encoding="utf-8"?>
<styleSheet xmlns="http://schemas.openxmlformats.org/spreadsheetml/2006/main">
  <numFmts count="2">
    <numFmt numFmtId="43" formatCode="_-* #,##0.00_-;_-* #,##0.00\-;_-* &quot;-&quot;??_-;_-@_-"/>
    <numFmt numFmtId="164" formatCode="_(* #,##0_);_(* \(#,##0\);_(* &quot;-&quot;&quot;?&quot;&quot;?&quot;_);_(@_)"/>
  </numFmts>
  <fonts count="2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VNI-Times"/>
    </font>
    <font>
      <b/>
      <sz val="13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b/>
      <u/>
      <sz val="12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b/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218">
    <xf numFmtId="0" fontId="0" fillId="0" borderId="0" xfId="0"/>
    <xf numFmtId="3" fontId="0" fillId="0" borderId="0" xfId="0" applyNumberFormat="1"/>
    <xf numFmtId="0" fontId="5" fillId="0" borderId="0" xfId="2" applyFont="1"/>
    <xf numFmtId="3" fontId="5" fillId="0" borderId="0" xfId="2" applyNumberFormat="1" applyFont="1"/>
    <xf numFmtId="0" fontId="3" fillId="0" borderId="0" xfId="2"/>
    <xf numFmtId="0" fontId="8" fillId="0" borderId="0" xfId="2" applyFont="1"/>
    <xf numFmtId="0" fontId="7" fillId="0" borderId="0" xfId="2" applyFont="1"/>
    <xf numFmtId="0" fontId="9" fillId="0" borderId="0" xfId="2" applyFont="1"/>
    <xf numFmtId="3" fontId="8" fillId="0" borderId="0" xfId="2" applyNumberFormat="1" applyFont="1"/>
    <xf numFmtId="0" fontId="4" fillId="0" borderId="0" xfId="2" applyFont="1"/>
    <xf numFmtId="3" fontId="5" fillId="0" borderId="7" xfId="2" applyNumberFormat="1" applyFont="1" applyBorder="1"/>
    <xf numFmtId="0" fontId="5" fillId="0" borderId="6" xfId="2" applyFont="1" applyBorder="1" applyAlignment="1">
      <alignment horizontal="center"/>
    </xf>
    <xf numFmtId="3" fontId="5" fillId="0" borderId="6" xfId="2" applyNumberFormat="1" applyFont="1" applyBorder="1"/>
    <xf numFmtId="0" fontId="5" fillId="0" borderId="1" xfId="2" applyFont="1" applyBorder="1"/>
    <xf numFmtId="3" fontId="6" fillId="0" borderId="1" xfId="2" applyNumberFormat="1" applyFont="1" applyBorder="1"/>
    <xf numFmtId="3" fontId="6" fillId="0" borderId="1" xfId="2" applyNumberFormat="1" applyFont="1" applyBorder="1" applyAlignment="1">
      <alignment horizontal="center"/>
    </xf>
    <xf numFmtId="3" fontId="5" fillId="0" borderId="7" xfId="2" applyNumberFormat="1" applyFont="1" applyBorder="1" applyAlignment="1">
      <alignment horizontal="center"/>
    </xf>
    <xf numFmtId="3" fontId="6" fillId="0" borderId="0" xfId="2" applyNumberFormat="1" applyFont="1"/>
    <xf numFmtId="0" fontId="12" fillId="0" borderId="0" xfId="0" applyFont="1"/>
    <xf numFmtId="0" fontId="6" fillId="0" borderId="6" xfId="2" applyFont="1" applyBorder="1" applyAlignment="1">
      <alignment horizontal="center"/>
    </xf>
    <xf numFmtId="3" fontId="6" fillId="0" borderId="6" xfId="2" applyNumberFormat="1" applyFont="1" applyBorder="1"/>
    <xf numFmtId="3" fontId="5" fillId="0" borderId="6" xfId="2" applyNumberFormat="1" applyFont="1" applyBorder="1" applyAlignment="1">
      <alignment horizontal="center"/>
    </xf>
    <xf numFmtId="3" fontId="13" fillId="0" borderId="0" xfId="2" applyNumberFormat="1" applyFont="1"/>
    <xf numFmtId="3" fontId="6" fillId="0" borderId="6" xfId="2" applyNumberFormat="1" applyFont="1" applyBorder="1" applyAlignment="1">
      <alignment horizontal="center"/>
    </xf>
    <xf numFmtId="3" fontId="5" fillId="0" borderId="6" xfId="2" quotePrefix="1" applyNumberFormat="1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3" fontId="5" fillId="0" borderId="9" xfId="2" applyNumberFormat="1" applyFont="1" applyBorder="1"/>
    <xf numFmtId="3" fontId="5" fillId="0" borderId="9" xfId="2" applyNumberFormat="1" applyFont="1" applyBorder="1" applyAlignment="1">
      <alignment horizontal="center"/>
    </xf>
    <xf numFmtId="0" fontId="15" fillId="0" borderId="0" xfId="0" applyFont="1"/>
    <xf numFmtId="0" fontId="15" fillId="0" borderId="1" xfId="0" applyFont="1" applyBorder="1"/>
    <xf numFmtId="0" fontId="15" fillId="0" borderId="3" xfId="0" applyFont="1" applyBorder="1"/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3" fontId="15" fillId="0" borderId="0" xfId="0" applyNumberFormat="1" applyFont="1"/>
    <xf numFmtId="3" fontId="15" fillId="0" borderId="1" xfId="0" applyNumberFormat="1" applyFont="1" applyBorder="1" applyAlignment="1">
      <alignment horizontal="center"/>
    </xf>
    <xf numFmtId="3" fontId="15" fillId="0" borderId="3" xfId="0" applyNumberFormat="1" applyFont="1" applyBorder="1"/>
    <xf numFmtId="3" fontId="14" fillId="0" borderId="0" xfId="0" applyNumberFormat="1" applyFont="1"/>
    <xf numFmtId="0" fontId="15" fillId="0" borderId="3" xfId="0" applyFont="1" applyBorder="1" applyAlignment="1">
      <alignment horizontal="center"/>
    </xf>
    <xf numFmtId="3" fontId="15" fillId="0" borderId="1" xfId="0" applyNumberFormat="1" applyFont="1" applyBorder="1"/>
    <xf numFmtId="3" fontId="16" fillId="0" borderId="1" xfId="0" applyNumberFormat="1" applyFont="1" applyBorder="1"/>
    <xf numFmtId="0" fontId="16" fillId="0" borderId="1" xfId="0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3" fontId="11" fillId="0" borderId="6" xfId="2" applyNumberFormat="1" applyFont="1" applyBorder="1"/>
    <xf numFmtId="0" fontId="5" fillId="0" borderId="8" xfId="2" applyFont="1" applyBorder="1" applyAlignment="1">
      <alignment horizontal="center"/>
    </xf>
    <xf numFmtId="3" fontId="5" fillId="0" borderId="8" xfId="2" applyNumberFormat="1" applyFont="1" applyBorder="1"/>
    <xf numFmtId="3" fontId="11" fillId="0" borderId="8" xfId="2" applyNumberFormat="1" applyFont="1" applyBorder="1"/>
    <xf numFmtId="3" fontId="5" fillId="0" borderId="8" xfId="2" applyNumberFormat="1" applyFont="1" applyBorder="1" applyAlignment="1">
      <alignment horizontal="center"/>
    </xf>
    <xf numFmtId="14" fontId="5" fillId="0" borderId="6" xfId="2" applyNumberFormat="1" applyFont="1" applyBorder="1" applyAlignment="1">
      <alignment horizontal="center"/>
    </xf>
    <xf numFmtId="0" fontId="5" fillId="0" borderId="6" xfId="2" quotePrefix="1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3" fontId="5" fillId="0" borderId="3" xfId="2" applyNumberFormat="1" applyFont="1" applyBorder="1"/>
    <xf numFmtId="3" fontId="11" fillId="0" borderId="3" xfId="2" applyNumberFormat="1" applyFont="1" applyBorder="1"/>
    <xf numFmtId="3" fontId="5" fillId="0" borderId="3" xfId="2" applyNumberFormat="1" applyFont="1" applyBorder="1" applyAlignment="1">
      <alignment horizontal="center"/>
    </xf>
    <xf numFmtId="3" fontId="5" fillId="0" borderId="4" xfId="2" applyNumberFormat="1" applyFont="1" applyBorder="1" applyAlignment="1">
      <alignment horizontal="center"/>
    </xf>
    <xf numFmtId="0" fontId="6" fillId="0" borderId="0" xfId="3" applyNumberFormat="1" applyFont="1" applyAlignment="1">
      <alignment horizontal="left"/>
    </xf>
    <xf numFmtId="0" fontId="17" fillId="0" borderId="0" xfId="0" applyFont="1"/>
    <xf numFmtId="0" fontId="5" fillId="0" borderId="6" xfId="2" applyFont="1" applyBorder="1" applyAlignment="1">
      <alignment horizontal="left"/>
    </xf>
    <xf numFmtId="0" fontId="18" fillId="0" borderId="6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19" fillId="0" borderId="6" xfId="2" applyFont="1" applyBorder="1" applyAlignment="1">
      <alignment horizontal="center"/>
    </xf>
    <xf numFmtId="3" fontId="5" fillId="0" borderId="6" xfId="0" applyNumberFormat="1" applyFont="1" applyBorder="1"/>
    <xf numFmtId="0" fontId="6" fillId="0" borderId="10" xfId="2" applyFont="1" applyBorder="1" applyAlignment="1">
      <alignment horizontal="left"/>
    </xf>
    <xf numFmtId="3" fontId="5" fillId="0" borderId="6" xfId="2" applyNumberFormat="1" applyFont="1" applyBorder="1" applyAlignment="1">
      <alignment horizontal="right"/>
    </xf>
    <xf numFmtId="3" fontId="6" fillId="0" borderId="10" xfId="2" applyNumberFormat="1" applyFont="1" applyBorder="1" applyAlignment="1">
      <alignment horizontal="right"/>
    </xf>
    <xf numFmtId="0" fontId="21" fillId="0" borderId="0" xfId="0" applyFont="1"/>
    <xf numFmtId="0" fontId="11" fillId="0" borderId="6" xfId="2" applyFont="1" applyBorder="1" applyAlignment="1">
      <alignment horizontal="center"/>
    </xf>
    <xf numFmtId="3" fontId="18" fillId="0" borderId="9" xfId="2" applyNumberFormat="1" applyFont="1" applyBorder="1" applyAlignment="1">
      <alignment horizontal="center"/>
    </xf>
    <xf numFmtId="3" fontId="16" fillId="0" borderId="0" xfId="0" applyNumberFormat="1" applyFont="1"/>
    <xf numFmtId="3" fontId="9" fillId="0" borderId="0" xfId="0" applyNumberFormat="1" applyFont="1"/>
    <xf numFmtId="3" fontId="7" fillId="0" borderId="0" xfId="0" applyNumberFormat="1" applyFont="1"/>
    <xf numFmtId="0" fontId="14" fillId="0" borderId="0" xfId="0" applyFont="1"/>
    <xf numFmtId="0" fontId="22" fillId="0" borderId="0" xfId="0" applyFont="1"/>
    <xf numFmtId="3" fontId="22" fillId="0" borderId="0" xfId="0" applyNumberFormat="1" applyFont="1"/>
    <xf numFmtId="0" fontId="22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14" fillId="0" borderId="6" xfId="0" applyFont="1" applyBorder="1"/>
    <xf numFmtId="3" fontId="14" fillId="0" borderId="6" xfId="0" applyNumberFormat="1" applyFont="1" applyBorder="1"/>
    <xf numFmtId="0" fontId="14" fillId="0" borderId="7" xfId="0" applyFont="1" applyBorder="1"/>
    <xf numFmtId="3" fontId="14" fillId="0" borderId="7" xfId="0" applyNumberFormat="1" applyFont="1" applyBorder="1"/>
    <xf numFmtId="0" fontId="22" fillId="0" borderId="1" xfId="0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0" fontId="14" fillId="0" borderId="9" xfId="0" applyFont="1" applyBorder="1"/>
    <xf numFmtId="3" fontId="14" fillId="0" borderId="9" xfId="0" applyNumberFormat="1" applyFont="1" applyBorder="1"/>
    <xf numFmtId="0" fontId="22" fillId="0" borderId="1" xfId="0" applyFont="1" applyBorder="1"/>
    <xf numFmtId="3" fontId="22" fillId="0" borderId="1" xfId="0" applyNumberFormat="1" applyFont="1" applyBorder="1"/>
    <xf numFmtId="14" fontId="5" fillId="0" borderId="6" xfId="2" quotePrefix="1" applyNumberFormat="1" applyFont="1" applyBorder="1" applyAlignment="1">
      <alignment horizontal="center"/>
    </xf>
    <xf numFmtId="3" fontId="6" fillId="0" borderId="2" xfId="2" applyNumberFormat="1" applyFont="1" applyBorder="1" applyAlignment="1">
      <alignment horizontal="right"/>
    </xf>
    <xf numFmtId="3" fontId="5" fillId="0" borderId="8" xfId="2" applyNumberFormat="1" applyFont="1" applyBorder="1" applyAlignment="1">
      <alignment vertical="center"/>
    </xf>
    <xf numFmtId="0" fontId="18" fillId="0" borderId="7" xfId="2" applyFont="1" applyBorder="1" applyAlignment="1">
      <alignment horizontal="center"/>
    </xf>
    <xf numFmtId="0" fontId="17" fillId="0" borderId="6" xfId="0" applyFont="1" applyBorder="1"/>
    <xf numFmtId="0" fontId="5" fillId="0" borderId="9" xfId="2" applyFont="1" applyBorder="1" applyAlignment="1">
      <alignment horizontal="center" vertical="center"/>
    </xf>
    <xf numFmtId="3" fontId="5" fillId="0" borderId="9" xfId="2" applyNumberFormat="1" applyFont="1" applyBorder="1" applyAlignment="1">
      <alignment vertical="center"/>
    </xf>
    <xf numFmtId="0" fontId="5" fillId="0" borderId="6" xfId="2" applyFont="1" applyBorder="1" applyAlignment="1">
      <alignment horizontal="center" vertical="center"/>
    </xf>
    <xf numFmtId="0" fontId="5" fillId="0" borderId="6" xfId="2" applyFont="1" applyBorder="1" applyAlignment="1">
      <alignment horizontal="left" vertical="center" wrapText="1"/>
    </xf>
    <xf numFmtId="3" fontId="5" fillId="0" borderId="6" xfId="2" applyNumberFormat="1" applyFont="1" applyBorder="1" applyAlignment="1">
      <alignment vertical="center"/>
    </xf>
    <xf numFmtId="3" fontId="17" fillId="0" borderId="6" xfId="0" applyNumberFormat="1" applyFont="1" applyBorder="1"/>
    <xf numFmtId="0" fontId="6" fillId="0" borderId="6" xfId="2" applyFont="1" applyBorder="1" applyAlignment="1">
      <alignment horizontal="center" vertical="center"/>
    </xf>
    <xf numFmtId="0" fontId="6" fillId="0" borderId="6" xfId="2" applyFont="1" applyBorder="1" applyAlignment="1">
      <alignment horizontal="left" vertical="center" wrapText="1"/>
    </xf>
    <xf numFmtId="3" fontId="6" fillId="0" borderId="6" xfId="2" applyNumberFormat="1" applyFont="1" applyBorder="1" applyAlignment="1">
      <alignment vertical="center"/>
    </xf>
    <xf numFmtId="0" fontId="5" fillId="0" borderId="6" xfId="2" quotePrefix="1" applyFont="1" applyBorder="1" applyAlignment="1">
      <alignment horizontal="center" vertical="center"/>
    </xf>
    <xf numFmtId="3" fontId="18" fillId="0" borderId="6" xfId="2" applyNumberFormat="1" applyFont="1" applyBorder="1" applyAlignment="1">
      <alignment horizontal="center"/>
    </xf>
    <xf numFmtId="3" fontId="13" fillId="0" borderId="6" xfId="2" applyNumberFormat="1" applyFont="1" applyBorder="1" applyAlignment="1">
      <alignment horizontal="center"/>
    </xf>
    <xf numFmtId="0" fontId="5" fillId="0" borderId="9" xfId="2" quotePrefix="1" applyFont="1" applyBorder="1" applyAlignment="1">
      <alignment horizontal="center" vertical="center"/>
    </xf>
    <xf numFmtId="3" fontId="6" fillId="0" borderId="0" xfId="3" applyNumberFormat="1" applyFont="1" applyAlignment="1">
      <alignment horizontal="left"/>
    </xf>
    <xf numFmtId="0" fontId="23" fillId="0" borderId="6" xfId="2" applyFont="1" applyBorder="1" applyAlignment="1">
      <alignment horizontal="center"/>
    </xf>
    <xf numFmtId="0" fontId="20" fillId="0" borderId="1" xfId="2" applyFont="1" applyBorder="1" applyAlignment="1">
      <alignment horizontal="center"/>
    </xf>
    <xf numFmtId="0" fontId="6" fillId="0" borderId="0" xfId="3" applyNumberFormat="1" applyFont="1" applyAlignment="1">
      <alignment horizontal="left"/>
    </xf>
    <xf numFmtId="0" fontId="5" fillId="0" borderId="2" xfId="2" applyFont="1" applyBorder="1" applyAlignment="1">
      <alignment horizontal="left" wrapText="1"/>
    </xf>
    <xf numFmtId="3" fontId="5" fillId="0" borderId="2" xfId="2" applyNumberFormat="1" applyFont="1" applyBorder="1" applyAlignment="1">
      <alignment horizontal="right" vertical="center" wrapText="1"/>
    </xf>
    <xf numFmtId="3" fontId="5" fillId="0" borderId="9" xfId="2" applyNumberFormat="1" applyFont="1" applyBorder="1" applyAlignment="1">
      <alignment horizontal="center" vertical="center" wrapText="1"/>
    </xf>
    <xf numFmtId="3" fontId="5" fillId="0" borderId="9" xfId="2" quotePrefix="1" applyNumberFormat="1" applyFont="1" applyBorder="1" applyAlignment="1">
      <alignment horizontal="center" vertical="center" wrapText="1"/>
    </xf>
    <xf numFmtId="3" fontId="11" fillId="0" borderId="9" xfId="2" applyNumberFormat="1" applyFont="1" applyBorder="1" applyAlignment="1">
      <alignment horizontal="center" vertical="center" wrapText="1"/>
    </xf>
    <xf numFmtId="0" fontId="23" fillId="0" borderId="2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/>
    </xf>
    <xf numFmtId="14" fontId="11" fillId="0" borderId="10" xfId="2" applyNumberFormat="1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3" fontId="5" fillId="0" borderId="6" xfId="2" applyNumberFormat="1" applyFont="1" applyBorder="1" applyAlignment="1">
      <alignment horizontal="right" vertical="center"/>
    </xf>
    <xf numFmtId="3" fontId="5" fillId="0" borderId="6" xfId="2" applyNumberFormat="1" applyFont="1" applyBorder="1" applyAlignment="1">
      <alignment horizontal="center" vertical="center"/>
    </xf>
    <xf numFmtId="0" fontId="6" fillId="0" borderId="0" xfId="3" applyNumberFormat="1" applyFont="1" applyAlignment="1">
      <alignment horizontal="left"/>
    </xf>
    <xf numFmtId="0" fontId="6" fillId="0" borderId="0" xfId="3" applyNumberFormat="1" applyFont="1" applyAlignment="1">
      <alignment horizontal="left"/>
    </xf>
    <xf numFmtId="3" fontId="5" fillId="0" borderId="6" xfId="2" applyNumberFormat="1" applyFont="1" applyBorder="1" applyAlignment="1">
      <alignment wrapText="1"/>
    </xf>
    <xf numFmtId="14" fontId="5" fillId="0" borderId="6" xfId="2" quotePrefix="1" applyNumberFormat="1" applyFont="1" applyBorder="1" applyAlignment="1">
      <alignment horizontal="center" vertical="center"/>
    </xf>
    <xf numFmtId="3" fontId="5" fillId="0" borderId="6" xfId="2" applyNumberFormat="1" applyFont="1" applyBorder="1" applyAlignment="1">
      <alignment vertical="center" wrapText="1"/>
    </xf>
    <xf numFmtId="0" fontId="5" fillId="0" borderId="10" xfId="2" applyFont="1" applyBorder="1" applyAlignment="1">
      <alignment horizontal="center"/>
    </xf>
    <xf numFmtId="0" fontId="11" fillId="0" borderId="6" xfId="2" applyFont="1" applyBorder="1" applyAlignment="1">
      <alignment horizontal="center" vertical="center"/>
    </xf>
    <xf numFmtId="14" fontId="11" fillId="0" borderId="6" xfId="2" applyNumberFormat="1" applyFont="1" applyBorder="1" applyAlignment="1">
      <alignment horizontal="center" vertical="center"/>
    </xf>
    <xf numFmtId="0" fontId="5" fillId="0" borderId="6" xfId="2" applyFont="1" applyBorder="1" applyAlignment="1">
      <alignment horizontal="left" wrapText="1"/>
    </xf>
    <xf numFmtId="3" fontId="5" fillId="0" borderId="6" xfId="2" applyNumberFormat="1" applyFont="1" applyBorder="1" applyAlignment="1">
      <alignment horizontal="right" vertical="center" wrapText="1"/>
    </xf>
    <xf numFmtId="3" fontId="5" fillId="0" borderId="6" xfId="2" applyNumberFormat="1" applyFont="1" applyBorder="1" applyAlignment="1">
      <alignment horizontal="center" vertical="center" wrapText="1"/>
    </xf>
    <xf numFmtId="3" fontId="5" fillId="0" borderId="6" xfId="2" quotePrefix="1" applyNumberFormat="1" applyFont="1" applyBorder="1" applyAlignment="1">
      <alignment horizontal="center" vertical="center" wrapText="1"/>
    </xf>
    <xf numFmtId="3" fontId="11" fillId="0" borderId="6" xfId="2" applyNumberFormat="1" applyFont="1" applyBorder="1" applyAlignment="1">
      <alignment horizontal="center" vertical="center" wrapText="1"/>
    </xf>
    <xf numFmtId="3" fontId="6" fillId="0" borderId="6" xfId="2" applyNumberFormat="1" applyFont="1" applyBorder="1" applyAlignment="1">
      <alignment wrapText="1"/>
    </xf>
    <xf numFmtId="3" fontId="6" fillId="0" borderId="6" xfId="2" applyNumberFormat="1" applyFont="1" applyBorder="1" applyAlignment="1">
      <alignment horizontal="center" vertical="center"/>
    </xf>
    <xf numFmtId="0" fontId="6" fillId="0" borderId="0" xfId="3" applyNumberFormat="1" applyFont="1" applyAlignment="1">
      <alignment horizontal="left"/>
    </xf>
    <xf numFmtId="0" fontId="18" fillId="0" borderId="6" xfId="2" applyFont="1" applyBorder="1" applyAlignment="1">
      <alignment horizontal="center" vertical="center" wrapText="1"/>
    </xf>
    <xf numFmtId="14" fontId="5" fillId="0" borderId="6" xfId="2" applyNumberFormat="1" applyFont="1" applyBorder="1" applyAlignment="1">
      <alignment horizontal="center" vertical="center"/>
    </xf>
    <xf numFmtId="3" fontId="11" fillId="0" borderId="8" xfId="2" applyNumberFormat="1" applyFont="1" applyBorder="1" applyAlignment="1">
      <alignment vertical="center"/>
    </xf>
    <xf numFmtId="3" fontId="18" fillId="0" borderId="6" xfId="2" applyNumberFormat="1" applyFont="1" applyBorder="1" applyAlignment="1">
      <alignment horizontal="center" vertical="center" wrapText="1"/>
    </xf>
    <xf numFmtId="3" fontId="17" fillId="0" borderId="0" xfId="0" applyNumberFormat="1" applyFont="1"/>
    <xf numFmtId="0" fontId="6" fillId="0" borderId="0" xfId="3" applyNumberFormat="1" applyFont="1" applyAlignment="1">
      <alignment horizontal="left"/>
    </xf>
    <xf numFmtId="0" fontId="6" fillId="0" borderId="0" xfId="3" applyNumberFormat="1" applyFont="1" applyAlignment="1">
      <alignment horizontal="left"/>
    </xf>
    <xf numFmtId="3" fontId="11" fillId="0" borderId="6" xfId="2" applyNumberFormat="1" applyFont="1" applyBorder="1" applyAlignment="1">
      <alignment horizontal="right" vertical="center" wrapText="1"/>
    </xf>
    <xf numFmtId="3" fontId="11" fillId="0" borderId="6" xfId="2" applyNumberFormat="1" applyFont="1" applyBorder="1" applyAlignment="1">
      <alignment vertical="center"/>
    </xf>
    <xf numFmtId="0" fontId="5" fillId="0" borderId="4" xfId="2" applyFont="1" applyBorder="1" applyAlignment="1">
      <alignment horizontal="center"/>
    </xf>
    <xf numFmtId="14" fontId="5" fillId="0" borderId="3" xfId="2" applyNumberFormat="1" applyFont="1" applyBorder="1" applyAlignment="1">
      <alignment horizontal="center" vertical="center"/>
    </xf>
    <xf numFmtId="3" fontId="5" fillId="0" borderId="3" xfId="2" applyNumberFormat="1" applyFont="1" applyBorder="1" applyAlignment="1">
      <alignment vertical="center" wrapText="1"/>
    </xf>
    <xf numFmtId="3" fontId="5" fillId="0" borderId="4" xfId="2" applyNumberFormat="1" applyFont="1" applyBorder="1"/>
    <xf numFmtId="3" fontId="11" fillId="0" borderId="4" xfId="2" applyNumberFormat="1" applyFont="1" applyBorder="1" applyAlignment="1">
      <alignment vertical="center"/>
    </xf>
    <xf numFmtId="3" fontId="5" fillId="0" borderId="3" xfId="2" applyNumberFormat="1" applyFont="1" applyBorder="1" applyAlignment="1">
      <alignment horizontal="center" vertical="center"/>
    </xf>
    <xf numFmtId="14" fontId="5" fillId="0" borderId="9" xfId="2" applyNumberFormat="1" applyFont="1" applyBorder="1" applyAlignment="1">
      <alignment horizontal="center" vertical="center"/>
    </xf>
    <xf numFmtId="3" fontId="5" fillId="0" borderId="9" xfId="2" applyNumberFormat="1" applyFont="1" applyBorder="1" applyAlignment="1">
      <alignment vertical="center" wrapText="1"/>
    </xf>
    <xf numFmtId="3" fontId="11" fillId="0" borderId="9" xfId="2" applyNumberFormat="1" applyFont="1" applyBorder="1" applyAlignment="1">
      <alignment vertical="center"/>
    </xf>
    <xf numFmtId="3" fontId="5" fillId="0" borderId="9" xfId="2" applyNumberFormat="1" applyFont="1" applyBorder="1" applyAlignment="1">
      <alignment horizontal="center" vertical="center"/>
    </xf>
    <xf numFmtId="3" fontId="5" fillId="0" borderId="6" xfId="2" quotePrefix="1" applyNumberFormat="1" applyFont="1" applyBorder="1" applyAlignment="1">
      <alignment horizontal="center" vertical="center"/>
    </xf>
    <xf numFmtId="0" fontId="6" fillId="0" borderId="0" xfId="3" applyNumberFormat="1" applyFont="1" applyAlignment="1">
      <alignment horizontal="left"/>
    </xf>
    <xf numFmtId="3" fontId="5" fillId="0" borderId="3" xfId="2" applyNumberFormat="1" applyFont="1" applyBorder="1" applyAlignment="1">
      <alignment vertical="center"/>
    </xf>
    <xf numFmtId="3" fontId="11" fillId="0" borderId="3" xfId="2" applyNumberFormat="1" applyFont="1" applyBorder="1" applyAlignment="1">
      <alignment vertical="center"/>
    </xf>
    <xf numFmtId="14" fontId="5" fillId="0" borderId="8" xfId="2" applyNumberFormat="1" applyFont="1" applyBorder="1" applyAlignment="1">
      <alignment horizontal="center" vertical="center"/>
    </xf>
    <xf numFmtId="3" fontId="5" fillId="0" borderId="8" xfId="2" applyNumberFormat="1" applyFont="1" applyBorder="1" applyAlignment="1">
      <alignment vertical="center" wrapText="1"/>
    </xf>
    <xf numFmtId="3" fontId="5" fillId="0" borderId="8" xfId="2" applyNumberFormat="1" applyFont="1" applyBorder="1" applyAlignment="1">
      <alignment horizontal="center" vertical="center"/>
    </xf>
    <xf numFmtId="0" fontId="6" fillId="0" borderId="0" xfId="3" applyNumberFormat="1" applyFont="1" applyAlignment="1">
      <alignment horizontal="left"/>
    </xf>
    <xf numFmtId="0" fontId="6" fillId="0" borderId="0" xfId="3" applyNumberFormat="1" applyFont="1" applyAlignment="1">
      <alignment horizontal="left"/>
    </xf>
    <xf numFmtId="0" fontId="6" fillId="0" borderId="0" xfId="3" applyNumberFormat="1" applyFont="1" applyAlignment="1">
      <alignment horizontal="left"/>
    </xf>
    <xf numFmtId="0" fontId="23" fillId="0" borderId="6" xfId="2" applyFont="1" applyBorder="1" applyAlignment="1">
      <alignment horizontal="center" vertical="center" wrapText="1"/>
    </xf>
    <xf numFmtId="0" fontId="6" fillId="0" borderId="0" xfId="3" applyNumberFormat="1" applyFont="1" applyAlignment="1">
      <alignment horizontal="left"/>
    </xf>
    <xf numFmtId="14" fontId="5" fillId="0" borderId="6" xfId="2" applyNumberFormat="1" applyFont="1" applyBorder="1" applyAlignment="1">
      <alignment horizontal="left" vertical="center"/>
    </xf>
    <xf numFmtId="14" fontId="5" fillId="0" borderId="9" xfId="2" quotePrefix="1" applyNumberFormat="1" applyFont="1" applyBorder="1" applyAlignment="1">
      <alignment horizontal="center" vertical="center"/>
    </xf>
    <xf numFmtId="3" fontId="5" fillId="0" borderId="0" xfId="2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18" fillId="0" borderId="6" xfId="2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vertical="center"/>
    </xf>
    <xf numFmtId="3" fontId="6" fillId="0" borderId="6" xfId="2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" xfId="2" applyFont="1" applyBorder="1" applyAlignment="1">
      <alignment vertical="center"/>
    </xf>
    <xf numFmtId="3" fontId="6" fillId="0" borderId="1" xfId="2" applyNumberFormat="1" applyFont="1" applyBorder="1" applyAlignment="1">
      <alignment horizontal="center" vertical="center"/>
    </xf>
    <xf numFmtId="3" fontId="6" fillId="0" borderId="1" xfId="2" applyNumberFormat="1" applyFont="1" applyBorder="1" applyAlignment="1">
      <alignment vertical="center"/>
    </xf>
    <xf numFmtId="0" fontId="3" fillId="0" borderId="0" xfId="2" applyAlignment="1">
      <alignment vertical="center"/>
    </xf>
    <xf numFmtId="3" fontId="0" fillId="0" borderId="0" xfId="0" applyNumberFormat="1" applyAlignment="1">
      <alignment vertical="center"/>
    </xf>
    <xf numFmtId="14" fontId="11" fillId="0" borderId="9" xfId="2" applyNumberFormat="1" applyFont="1" applyBorder="1" applyAlignment="1">
      <alignment horizontal="left" vertical="center"/>
    </xf>
    <xf numFmtId="3" fontId="11" fillId="0" borderId="6" xfId="2" applyNumberFormat="1" applyFont="1" applyBorder="1" applyAlignment="1">
      <alignment horizontal="center" vertical="center"/>
    </xf>
    <xf numFmtId="3" fontId="11" fillId="0" borderId="6" xfId="2" quotePrefix="1" applyNumberFormat="1" applyFont="1" applyBorder="1" applyAlignment="1">
      <alignment horizontal="center" vertical="center"/>
    </xf>
    <xf numFmtId="3" fontId="11" fillId="0" borderId="0" xfId="2" applyNumberFormat="1" applyFont="1" applyAlignment="1">
      <alignment vertical="center"/>
    </xf>
    <xf numFmtId="0" fontId="24" fillId="0" borderId="0" xfId="0" applyFont="1" applyAlignment="1">
      <alignment vertical="center"/>
    </xf>
    <xf numFmtId="3" fontId="23" fillId="0" borderId="6" xfId="2" applyNumberFormat="1" applyFont="1" applyBorder="1" applyAlignment="1">
      <alignment horizontal="center" vertical="center" wrapText="1"/>
    </xf>
    <xf numFmtId="14" fontId="11" fillId="0" borderId="9" xfId="2" applyNumberFormat="1" applyFont="1" applyBorder="1" applyAlignment="1">
      <alignment horizontal="left" vertical="center" wrapText="1"/>
    </xf>
    <xf numFmtId="14" fontId="6" fillId="0" borderId="9" xfId="2" applyNumberFormat="1" applyFont="1" applyBorder="1" applyAlignment="1">
      <alignment horizontal="center" vertical="center"/>
    </xf>
    <xf numFmtId="3" fontId="6" fillId="0" borderId="9" xfId="2" applyNumberFormat="1" applyFont="1" applyBorder="1" applyAlignment="1">
      <alignment vertical="center"/>
    </xf>
    <xf numFmtId="3" fontId="6" fillId="0" borderId="9" xfId="2" applyNumberFormat="1" applyFont="1" applyBorder="1" applyAlignment="1">
      <alignment horizontal="center" vertical="center"/>
    </xf>
    <xf numFmtId="3" fontId="6" fillId="0" borderId="9" xfId="2" quotePrefix="1" applyNumberFormat="1" applyFont="1" applyBorder="1" applyAlignment="1">
      <alignment horizontal="center" vertical="center"/>
    </xf>
    <xf numFmtId="0" fontId="19" fillId="0" borderId="6" xfId="2" applyFont="1" applyBorder="1" applyAlignment="1">
      <alignment horizontal="center" vertical="center" wrapText="1"/>
    </xf>
    <xf numFmtId="3" fontId="6" fillId="0" borderId="0" xfId="2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8" fillId="0" borderId="5" xfId="2" applyFont="1" applyBorder="1" applyAlignment="1">
      <alignment horizontal="right"/>
    </xf>
    <xf numFmtId="0" fontId="1" fillId="0" borderId="0" xfId="0" applyFont="1" applyAlignment="1">
      <alignment horizontal="right"/>
    </xf>
    <xf numFmtId="0" fontId="6" fillId="0" borderId="0" xfId="2" applyNumberFormat="1" applyFont="1" applyAlignment="1">
      <alignment horizontal="left"/>
    </xf>
    <xf numFmtId="0" fontId="6" fillId="0" borderId="0" xfId="3" applyNumberFormat="1" applyFont="1" applyAlignment="1">
      <alignment horizontal="left"/>
    </xf>
    <xf numFmtId="0" fontId="7" fillId="0" borderId="0" xfId="2" applyNumberFormat="1" applyFont="1" applyAlignment="1">
      <alignment horizontal="center"/>
    </xf>
    <xf numFmtId="3" fontId="4" fillId="0" borderId="0" xfId="2" applyNumberFormat="1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4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2" applyNumberFormat="1" applyFont="1" applyBorder="1" applyAlignment="1">
      <alignment horizontal="center" vertical="center" wrapText="1"/>
    </xf>
    <xf numFmtId="0" fontId="4" fillId="0" borderId="3" xfId="2" applyNumberFormat="1" applyFont="1" applyBorder="1" applyAlignment="1">
      <alignment horizontal="center" vertical="center" wrapText="1"/>
    </xf>
    <xf numFmtId="0" fontId="4" fillId="0" borderId="4" xfId="2" applyNumberFormat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5" fillId="0" borderId="10" xfId="2" applyFont="1" applyBorder="1" applyAlignment="1">
      <alignment horizontal="left" wrapText="1"/>
    </xf>
    <xf numFmtId="3" fontId="5" fillId="0" borderId="10" xfId="2" applyNumberFormat="1" applyFont="1" applyBorder="1" applyAlignment="1">
      <alignment horizontal="right" vertical="center" wrapText="1"/>
    </xf>
    <xf numFmtId="3" fontId="5" fillId="0" borderId="10" xfId="2" applyNumberFormat="1" applyFont="1" applyBorder="1" applyAlignment="1">
      <alignment horizontal="center" vertical="center" wrapText="1"/>
    </xf>
    <xf numFmtId="3" fontId="5" fillId="0" borderId="10" xfId="2" quotePrefix="1" applyNumberFormat="1" applyFont="1" applyBorder="1" applyAlignment="1">
      <alignment horizontal="center" vertical="center" wrapText="1"/>
    </xf>
    <xf numFmtId="3" fontId="11" fillId="0" borderId="10" xfId="2" applyNumberFormat="1" applyFont="1" applyBorder="1" applyAlignment="1">
      <alignment horizontal="center" vertical="center" wrapText="1"/>
    </xf>
    <xf numFmtId="0" fontId="23" fillId="0" borderId="10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/>
    </xf>
    <xf numFmtId="14" fontId="5" fillId="0" borderId="10" xfId="2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10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A00-00000E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A00-00000F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A00-000010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A00-000011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A00-00001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A00-00001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A00-00001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A00-00001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A00-00001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A00-00001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A00-000018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A00-000019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A00-00001A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A00-00001B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A00-00001C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A00-00001D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A00-00001E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A00-00001F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A00-000020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A00-000021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A00-000022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A00-000023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A00-000024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A00-000025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A00-000026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A00-000027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A00-000028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A00-000029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A00-00002A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A00-00002B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A00-00002C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A00-00002D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A00-00002E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A00-00002F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A00-000030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A00-000031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A00-000032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A00-000033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A00-000034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A00-000035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A00-000036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A00-000037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A00-000038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A00-000039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A00-00003A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A00-00003B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A00-00003C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A00-00003D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A00-00003E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A00-00003F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A00-000040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A00-000041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A00-000042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A00-000043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A00-000044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A00-000045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A00-000046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A00-000047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A00-000048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A00-000049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A00-00004A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A00-00004B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A00-00004C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A00-00004D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A00-00004E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A00-00004F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A00-000050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A00-000051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A00-00005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A00-00005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A00-00005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A00-00005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A00-00005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A00-00005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A00-000058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A00-000059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A00-00005A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A00-00005B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A00-00005C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A00-00005D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A00-00005E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A00-00005F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A00-000060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A00-000061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A00-00006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A00-00006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A00-00006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A00-00006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0A00-00006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A00-00006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A00-000068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A00-000069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A00-00006A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A00-00006B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A00-00006C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A00-00006D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A00-00006E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A00-00006F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0A00-000070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00000000-0008-0000-0A00-000071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00000000-0008-0000-0A00-00007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00000000-0008-0000-0A00-00007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00000000-0008-0000-0A00-00007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00000000-0008-0000-0A00-00007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00000000-0008-0000-0A00-00007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00000000-0008-0000-0A00-00007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00000000-0008-0000-0A00-000078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00000000-0008-0000-0A00-000079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00000000-0008-0000-0A00-00007A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00000000-0008-0000-0A00-00007B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00000000-0008-0000-0A00-00007C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00000000-0008-0000-0A00-00007D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00000000-0008-0000-0A00-00007E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00000000-0008-0000-0A00-00007F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00000000-0008-0000-0A00-000080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00000000-0008-0000-0A00-000081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00000000-0008-0000-0A00-00008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00000000-0008-0000-0A00-00008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00000000-0008-0000-0A00-00008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00000000-0008-0000-0A00-00008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00000000-0008-0000-0A00-00008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00000000-0008-0000-0A00-00008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00000000-0008-0000-0A00-000088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00000000-0008-0000-0A00-000089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00000000-0008-0000-0A00-00008A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00000000-0008-0000-0A00-00008B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00000000-0008-0000-0A00-00008C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00000000-0008-0000-0A00-00008D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00000000-0008-0000-0A00-00008E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00000000-0008-0000-0A00-00008F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00000000-0008-0000-0A00-000090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00000000-0008-0000-0A00-000091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00000000-0008-0000-0A00-00009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0000000-0008-0000-0A00-00009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00000000-0008-0000-0A00-00009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00000000-0008-0000-0A00-00009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00000000-0008-0000-0A00-00009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00000000-0008-0000-0A00-00009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00000000-0008-0000-0A00-000098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00000000-0008-0000-0A00-000099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00000000-0008-0000-0A00-00009A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00000000-0008-0000-0A00-00009B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00000000-0008-0000-0A00-00009C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00000000-0008-0000-0A00-00009D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00000000-0008-0000-0A00-00009E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00000000-0008-0000-0A00-00009F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00000000-0008-0000-0A00-0000A0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0000000-0008-0000-0A00-0000A1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00000000-0008-0000-0A00-0000A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00000000-0008-0000-0A00-0000A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00000000-0008-0000-0A00-0000A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6</xdr:row>
      <xdr:rowOff>9525</xdr:rowOff>
    </xdr:from>
    <xdr:to>
      <xdr:col>15</xdr:col>
      <xdr:colOff>76200</xdr:colOff>
      <xdr:row>6</xdr:row>
      <xdr:rowOff>11113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00000000-0008-0000-0A00-0000A5000000}"/>
            </a:ext>
          </a:extLst>
        </xdr:cNvPr>
        <xdr:cNvCxnSpPr/>
      </xdr:nvCxnSpPr>
      <xdr:spPr>
        <a:xfrm>
          <a:off x="13449300" y="127635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00000000-0008-0000-0A00-0000A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00000000-0008-0000-0A00-0000A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0000000-0008-0000-0A00-0000A8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00000000-0008-0000-0A00-0000A9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6</xdr:row>
      <xdr:rowOff>9525</xdr:rowOff>
    </xdr:from>
    <xdr:to>
      <xdr:col>15</xdr:col>
      <xdr:colOff>76200</xdr:colOff>
      <xdr:row>6</xdr:row>
      <xdr:rowOff>11113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00000000-0008-0000-0A00-0000AA000000}"/>
            </a:ext>
          </a:extLst>
        </xdr:cNvPr>
        <xdr:cNvCxnSpPr/>
      </xdr:nvCxnSpPr>
      <xdr:spPr>
        <a:xfrm>
          <a:off x="13449300" y="127635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304800</xdr:colOff>
      <xdr:row>3</xdr:row>
      <xdr:rowOff>76200</xdr:rowOff>
    </xdr:from>
    <xdr:to>
      <xdr:col>1</xdr:col>
      <xdr:colOff>666750</xdr:colOff>
      <xdr:row>3</xdr:row>
      <xdr:rowOff>76200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00000000-0008-0000-0A00-0000AB000000}"/>
            </a:ext>
          </a:extLst>
        </xdr:cNvPr>
        <xdr:cNvCxnSpPr/>
      </xdr:nvCxnSpPr>
      <xdr:spPr>
        <a:xfrm>
          <a:off x="304800" y="666750"/>
          <a:ext cx="695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B00-000008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B00-000009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B00-00000A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B00-00000B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B00-00000C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B00-00000D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B00-00000E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B00-00000F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B00-000010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B00-000011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B00-00001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B00-00001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B00-00001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B00-00001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B00-00001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B00-00001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B00-000018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B00-000019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B00-00001A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B00-00001B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B00-00001C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B00-00001D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B00-00001E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B00-00001F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B00-000020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B00-000021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B00-00002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B00-00002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B00-000024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B00-000025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B00-000026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B00-000027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B00-000028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B00-000029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B00-00002A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B00-00002B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B00-00002C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B00-00002D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B00-00002E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B00-00002F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B00-000030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B00-000031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B00-000032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B00-000033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B00-000034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B00-000035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B00-000036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B00-000037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B00-000038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B00-000039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B00-00003A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B00-00003B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B00-00003C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B00-00003D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B00-00003E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B00-00003F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B00-000040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B00-000041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B00-000042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B00-000043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B00-000044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B00-000045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B00-000046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B00-000047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B00-000048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B00-000049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B00-00004A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B00-00004B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B00-00004C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B00-00004D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B00-00004E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B00-00004F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B00-000050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B00-000051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B00-000052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B00-000053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B00-000054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B00-000055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B00-000056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B00-000057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B00-000058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B00-000059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B00-00005A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B00-00005B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B00-00005C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B00-00005D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B00-00005E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B00-00005F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B00-000060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B00-000061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B00-000062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B00-000063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B00-000064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B00-000065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0B00-000066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B00-000067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B00-000068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B00-000069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B00-00006A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B00-00006B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B00-00006C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B00-00006D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B00-00006E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B00-00006F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A04547B4-2D5C-4BB5-8B79-38281DF957EF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3" name="Straight Connector 112">
          <a:extLst>
            <a:ext uri="{FF2B5EF4-FFF2-40B4-BE49-F238E27FC236}">
              <a16:creationId xmlns="" xmlns:a16="http://schemas.microsoft.com/office/drawing/2014/main" id="{E0D173F7-F891-4EE5-ACF2-AB627E182B13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4" name="Straight Connector 113">
          <a:extLst>
            <a:ext uri="{FF2B5EF4-FFF2-40B4-BE49-F238E27FC236}">
              <a16:creationId xmlns="" xmlns:a16="http://schemas.microsoft.com/office/drawing/2014/main" id="{886291FC-2183-4E7C-89E1-56F7EA76C114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5" name="Straight Connector 114">
          <a:extLst>
            <a:ext uri="{FF2B5EF4-FFF2-40B4-BE49-F238E27FC236}">
              <a16:creationId xmlns="" xmlns:a16="http://schemas.microsoft.com/office/drawing/2014/main" id="{52307297-3D14-40FD-A44F-F0A588E69E53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6" name="Straight Connector 115">
          <a:extLst>
            <a:ext uri="{FF2B5EF4-FFF2-40B4-BE49-F238E27FC236}">
              <a16:creationId xmlns="" xmlns:a16="http://schemas.microsoft.com/office/drawing/2014/main" id="{401DB365-B62A-4F97-A2D3-06BDC37FE087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7" name="Straight Connector 116">
          <a:extLst>
            <a:ext uri="{FF2B5EF4-FFF2-40B4-BE49-F238E27FC236}">
              <a16:creationId xmlns="" xmlns:a16="http://schemas.microsoft.com/office/drawing/2014/main" id="{7B58E118-2C3A-4842-979F-458FAD62BFE9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8" name="Straight Connector 117">
          <a:extLst>
            <a:ext uri="{FF2B5EF4-FFF2-40B4-BE49-F238E27FC236}">
              <a16:creationId xmlns="" xmlns:a16="http://schemas.microsoft.com/office/drawing/2014/main" id="{E6D69333-B6F4-43C3-9AB0-0F5632DBD62C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9" name="Straight Connector 118">
          <a:extLst>
            <a:ext uri="{FF2B5EF4-FFF2-40B4-BE49-F238E27FC236}">
              <a16:creationId xmlns="" xmlns:a16="http://schemas.microsoft.com/office/drawing/2014/main" id="{41BB11A7-997B-4C09-B367-7F507372DE00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0" name="Straight Connector 119">
          <a:extLst>
            <a:ext uri="{FF2B5EF4-FFF2-40B4-BE49-F238E27FC236}">
              <a16:creationId xmlns="" xmlns:a16="http://schemas.microsoft.com/office/drawing/2014/main" id="{64B333C6-44CF-4593-A531-13116C6468D9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1" name="Straight Connector 120">
          <a:extLst>
            <a:ext uri="{FF2B5EF4-FFF2-40B4-BE49-F238E27FC236}">
              <a16:creationId xmlns="" xmlns:a16="http://schemas.microsoft.com/office/drawing/2014/main" id="{2B3E04FC-63A0-468A-97DE-AE828989437E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2" name="Straight Connector 121">
          <a:extLst>
            <a:ext uri="{FF2B5EF4-FFF2-40B4-BE49-F238E27FC236}">
              <a16:creationId xmlns="" xmlns:a16="http://schemas.microsoft.com/office/drawing/2014/main" id="{38E660C5-3176-432F-853E-7FE6771696F3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3" name="Straight Connector 122">
          <a:extLst>
            <a:ext uri="{FF2B5EF4-FFF2-40B4-BE49-F238E27FC236}">
              <a16:creationId xmlns="" xmlns:a16="http://schemas.microsoft.com/office/drawing/2014/main" id="{741FB649-43E2-40BD-9CC8-7A3689050C67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4" name="Straight Connector 123">
          <a:extLst>
            <a:ext uri="{FF2B5EF4-FFF2-40B4-BE49-F238E27FC236}">
              <a16:creationId xmlns="" xmlns:a16="http://schemas.microsoft.com/office/drawing/2014/main" id="{2407CCF6-5D23-4EA0-A013-E1D4F8C505C6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5" name="Straight Connector 124">
          <a:extLst>
            <a:ext uri="{FF2B5EF4-FFF2-40B4-BE49-F238E27FC236}">
              <a16:creationId xmlns="" xmlns:a16="http://schemas.microsoft.com/office/drawing/2014/main" id="{B02B64F5-4F99-414E-9986-97573061FD5E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6" name="Straight Connector 125">
          <a:extLst>
            <a:ext uri="{FF2B5EF4-FFF2-40B4-BE49-F238E27FC236}">
              <a16:creationId xmlns="" xmlns:a16="http://schemas.microsoft.com/office/drawing/2014/main" id="{64527E56-7E2B-4718-857A-615219038CB5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7" name="Straight Connector 126">
          <a:extLst>
            <a:ext uri="{FF2B5EF4-FFF2-40B4-BE49-F238E27FC236}">
              <a16:creationId xmlns="" xmlns:a16="http://schemas.microsoft.com/office/drawing/2014/main" id="{49F861FE-13E9-41C9-A0E5-D6FFBF947C41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8" name="Straight Connector 127">
          <a:extLst>
            <a:ext uri="{FF2B5EF4-FFF2-40B4-BE49-F238E27FC236}">
              <a16:creationId xmlns="" xmlns:a16="http://schemas.microsoft.com/office/drawing/2014/main" id="{5DDC00DF-FD22-485C-A0B3-1611922709B1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9" name="Straight Connector 128">
          <a:extLst>
            <a:ext uri="{FF2B5EF4-FFF2-40B4-BE49-F238E27FC236}">
              <a16:creationId xmlns="" xmlns:a16="http://schemas.microsoft.com/office/drawing/2014/main" id="{3A67A90C-5914-4C78-B130-EC1DED580524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0" name="Straight Connector 129">
          <a:extLst>
            <a:ext uri="{FF2B5EF4-FFF2-40B4-BE49-F238E27FC236}">
              <a16:creationId xmlns="" xmlns:a16="http://schemas.microsoft.com/office/drawing/2014/main" id="{1BA4445B-6F51-4FCE-9154-A1403867200F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1" name="Straight Connector 130">
          <a:extLst>
            <a:ext uri="{FF2B5EF4-FFF2-40B4-BE49-F238E27FC236}">
              <a16:creationId xmlns="" xmlns:a16="http://schemas.microsoft.com/office/drawing/2014/main" id="{11300216-7398-44E4-9F8C-DF7A13E5B767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2" name="Straight Connector 131">
          <a:extLst>
            <a:ext uri="{FF2B5EF4-FFF2-40B4-BE49-F238E27FC236}">
              <a16:creationId xmlns="" xmlns:a16="http://schemas.microsoft.com/office/drawing/2014/main" id="{6B620F04-6541-43F6-91DD-30B13D7CA384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3" name="Straight Connector 132">
          <a:extLst>
            <a:ext uri="{FF2B5EF4-FFF2-40B4-BE49-F238E27FC236}">
              <a16:creationId xmlns="" xmlns:a16="http://schemas.microsoft.com/office/drawing/2014/main" id="{E520DD96-3B4C-4F63-BB5D-9D35C57EE370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4" name="Straight Connector 133">
          <a:extLst>
            <a:ext uri="{FF2B5EF4-FFF2-40B4-BE49-F238E27FC236}">
              <a16:creationId xmlns="" xmlns:a16="http://schemas.microsoft.com/office/drawing/2014/main" id="{312A3DC5-0B61-4FA1-8EB8-A70BB1A5E48A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5" name="Straight Connector 134">
          <a:extLst>
            <a:ext uri="{FF2B5EF4-FFF2-40B4-BE49-F238E27FC236}">
              <a16:creationId xmlns="" xmlns:a16="http://schemas.microsoft.com/office/drawing/2014/main" id="{40C8B7D9-B497-4DBA-BF4F-32B059E6A1A6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6" name="Straight Connector 135">
          <a:extLst>
            <a:ext uri="{FF2B5EF4-FFF2-40B4-BE49-F238E27FC236}">
              <a16:creationId xmlns="" xmlns:a16="http://schemas.microsoft.com/office/drawing/2014/main" id="{2A20669E-41DE-4178-873B-D820CA632FD2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7" name="Straight Connector 136">
          <a:extLst>
            <a:ext uri="{FF2B5EF4-FFF2-40B4-BE49-F238E27FC236}">
              <a16:creationId xmlns="" xmlns:a16="http://schemas.microsoft.com/office/drawing/2014/main" id="{B15DE95D-CD13-410F-A4B2-8DB3108D2632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8" name="Straight Connector 137">
          <a:extLst>
            <a:ext uri="{FF2B5EF4-FFF2-40B4-BE49-F238E27FC236}">
              <a16:creationId xmlns="" xmlns:a16="http://schemas.microsoft.com/office/drawing/2014/main" id="{9BC226E4-F8F4-4F24-A7A9-26B3296A4238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9" name="Straight Connector 138">
          <a:extLst>
            <a:ext uri="{FF2B5EF4-FFF2-40B4-BE49-F238E27FC236}">
              <a16:creationId xmlns="" xmlns:a16="http://schemas.microsoft.com/office/drawing/2014/main" id="{70A5F29A-355F-4BAE-9A22-E1EA57CB73A1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0" name="Straight Connector 139">
          <a:extLst>
            <a:ext uri="{FF2B5EF4-FFF2-40B4-BE49-F238E27FC236}">
              <a16:creationId xmlns="" xmlns:a16="http://schemas.microsoft.com/office/drawing/2014/main" id="{EABF599B-5DBC-4882-9F06-A027BDBD1162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1" name="Straight Connector 140">
          <a:extLst>
            <a:ext uri="{FF2B5EF4-FFF2-40B4-BE49-F238E27FC236}">
              <a16:creationId xmlns="" xmlns:a16="http://schemas.microsoft.com/office/drawing/2014/main" id="{5B81C50F-2156-4958-BECE-CBF020923F4D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2" name="Straight Connector 141">
          <a:extLst>
            <a:ext uri="{FF2B5EF4-FFF2-40B4-BE49-F238E27FC236}">
              <a16:creationId xmlns="" xmlns:a16="http://schemas.microsoft.com/office/drawing/2014/main" id="{773A730A-8873-4C6C-8F84-6D1E8D2A7138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3" name="Straight Connector 142">
          <a:extLst>
            <a:ext uri="{FF2B5EF4-FFF2-40B4-BE49-F238E27FC236}">
              <a16:creationId xmlns="" xmlns:a16="http://schemas.microsoft.com/office/drawing/2014/main" id="{C4B4C1F5-C5C6-4994-8753-7B0CF8D32305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4" name="Straight Connector 143">
          <a:extLst>
            <a:ext uri="{FF2B5EF4-FFF2-40B4-BE49-F238E27FC236}">
              <a16:creationId xmlns="" xmlns:a16="http://schemas.microsoft.com/office/drawing/2014/main" id="{81FD756D-B9FF-4F40-AD1D-8DD3009FF6C8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5" name="Straight Connector 144">
          <a:extLst>
            <a:ext uri="{FF2B5EF4-FFF2-40B4-BE49-F238E27FC236}">
              <a16:creationId xmlns="" xmlns:a16="http://schemas.microsoft.com/office/drawing/2014/main" id="{BCE9C907-272B-45BC-9845-559EB67307CD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6" name="Straight Connector 145">
          <a:extLst>
            <a:ext uri="{FF2B5EF4-FFF2-40B4-BE49-F238E27FC236}">
              <a16:creationId xmlns="" xmlns:a16="http://schemas.microsoft.com/office/drawing/2014/main" id="{F18E3A72-46E5-4CEC-AB13-A23F046EFF24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7" name="Straight Connector 146">
          <a:extLst>
            <a:ext uri="{FF2B5EF4-FFF2-40B4-BE49-F238E27FC236}">
              <a16:creationId xmlns="" xmlns:a16="http://schemas.microsoft.com/office/drawing/2014/main" id="{0C2266A8-1541-43C0-9EF1-A951AA9446CD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8" name="Straight Connector 147">
          <a:extLst>
            <a:ext uri="{FF2B5EF4-FFF2-40B4-BE49-F238E27FC236}">
              <a16:creationId xmlns="" xmlns:a16="http://schemas.microsoft.com/office/drawing/2014/main" id="{F4C9343D-0C7C-4B57-A67C-89CC648AC848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9" name="Straight Connector 148">
          <a:extLst>
            <a:ext uri="{FF2B5EF4-FFF2-40B4-BE49-F238E27FC236}">
              <a16:creationId xmlns="" xmlns:a16="http://schemas.microsoft.com/office/drawing/2014/main" id="{9B2A5541-05C8-427A-9499-67DBDE91940F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0" name="Straight Connector 149">
          <a:extLst>
            <a:ext uri="{FF2B5EF4-FFF2-40B4-BE49-F238E27FC236}">
              <a16:creationId xmlns="" xmlns:a16="http://schemas.microsoft.com/office/drawing/2014/main" id="{BFEE16D9-E127-42E3-A86F-90631A7B14A9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1" name="Straight Connector 150">
          <a:extLst>
            <a:ext uri="{FF2B5EF4-FFF2-40B4-BE49-F238E27FC236}">
              <a16:creationId xmlns="" xmlns:a16="http://schemas.microsoft.com/office/drawing/2014/main" id="{56B77283-F20C-4175-9F15-CDF557332875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2" name="Straight Connector 151">
          <a:extLst>
            <a:ext uri="{FF2B5EF4-FFF2-40B4-BE49-F238E27FC236}">
              <a16:creationId xmlns="" xmlns:a16="http://schemas.microsoft.com/office/drawing/2014/main" id="{27618652-6C66-454E-82F6-DB62F78FAAD0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3" name="Straight Connector 152">
          <a:extLst>
            <a:ext uri="{FF2B5EF4-FFF2-40B4-BE49-F238E27FC236}">
              <a16:creationId xmlns="" xmlns:a16="http://schemas.microsoft.com/office/drawing/2014/main" id="{421EAF04-4A7B-48AF-822B-ED0E74B4D5ED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4" name="Straight Connector 153">
          <a:extLst>
            <a:ext uri="{FF2B5EF4-FFF2-40B4-BE49-F238E27FC236}">
              <a16:creationId xmlns="" xmlns:a16="http://schemas.microsoft.com/office/drawing/2014/main" id="{62721AF2-02DB-4100-B0DF-85433C2BD85F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5" name="Straight Connector 154">
          <a:extLst>
            <a:ext uri="{FF2B5EF4-FFF2-40B4-BE49-F238E27FC236}">
              <a16:creationId xmlns="" xmlns:a16="http://schemas.microsoft.com/office/drawing/2014/main" id="{613E7740-EE15-4FD2-9E91-1E2423F53844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6" name="Straight Connector 155">
          <a:extLst>
            <a:ext uri="{FF2B5EF4-FFF2-40B4-BE49-F238E27FC236}">
              <a16:creationId xmlns="" xmlns:a16="http://schemas.microsoft.com/office/drawing/2014/main" id="{F2BCFAD0-54AC-47F2-93A6-BC842FAF1FD3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7" name="Straight Connector 156">
          <a:extLst>
            <a:ext uri="{FF2B5EF4-FFF2-40B4-BE49-F238E27FC236}">
              <a16:creationId xmlns="" xmlns:a16="http://schemas.microsoft.com/office/drawing/2014/main" id="{E1E883BE-C8B0-4065-9FE4-740858EDA008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8" name="Straight Connector 157">
          <a:extLst>
            <a:ext uri="{FF2B5EF4-FFF2-40B4-BE49-F238E27FC236}">
              <a16:creationId xmlns="" xmlns:a16="http://schemas.microsoft.com/office/drawing/2014/main" id="{D454D346-A336-4C69-AE77-6CC1ED936E41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9" name="Straight Connector 158">
          <a:extLst>
            <a:ext uri="{FF2B5EF4-FFF2-40B4-BE49-F238E27FC236}">
              <a16:creationId xmlns="" xmlns:a16="http://schemas.microsoft.com/office/drawing/2014/main" id="{1BED5D14-D678-4DB4-9033-FB009E71C148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0" name="Straight Connector 159">
          <a:extLst>
            <a:ext uri="{FF2B5EF4-FFF2-40B4-BE49-F238E27FC236}">
              <a16:creationId xmlns="" xmlns:a16="http://schemas.microsoft.com/office/drawing/2014/main" id="{16CC81C0-F1ED-4780-A4D3-21505CAB9F41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1" name="Straight Connector 160">
          <a:extLst>
            <a:ext uri="{FF2B5EF4-FFF2-40B4-BE49-F238E27FC236}">
              <a16:creationId xmlns="" xmlns:a16="http://schemas.microsoft.com/office/drawing/2014/main" id="{0F861B76-1B94-44C1-82C0-DF62CBB499E7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2" name="Straight Connector 161">
          <a:extLst>
            <a:ext uri="{FF2B5EF4-FFF2-40B4-BE49-F238E27FC236}">
              <a16:creationId xmlns="" xmlns:a16="http://schemas.microsoft.com/office/drawing/2014/main" id="{DEF1E634-F245-4766-8B7F-37C410E03D3E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3" name="Straight Connector 162">
          <a:extLst>
            <a:ext uri="{FF2B5EF4-FFF2-40B4-BE49-F238E27FC236}">
              <a16:creationId xmlns="" xmlns:a16="http://schemas.microsoft.com/office/drawing/2014/main" id="{6C269FCE-FBF2-4A8B-B9F0-DC314EF42A53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4" name="Straight Connector 163">
          <a:extLst>
            <a:ext uri="{FF2B5EF4-FFF2-40B4-BE49-F238E27FC236}">
              <a16:creationId xmlns="" xmlns:a16="http://schemas.microsoft.com/office/drawing/2014/main" id="{9F35C20F-CFB9-4CCD-949F-91AAD7C78EEA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5" name="Straight Connector 164">
          <a:extLst>
            <a:ext uri="{FF2B5EF4-FFF2-40B4-BE49-F238E27FC236}">
              <a16:creationId xmlns="" xmlns:a16="http://schemas.microsoft.com/office/drawing/2014/main" id="{AFD3BFB3-8362-4A65-A5E0-6997400B3940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6" name="Straight Connector 165">
          <a:extLst>
            <a:ext uri="{FF2B5EF4-FFF2-40B4-BE49-F238E27FC236}">
              <a16:creationId xmlns="" xmlns:a16="http://schemas.microsoft.com/office/drawing/2014/main" id="{343D3E83-7593-4F96-A34B-746DDD0B4655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7" name="Straight Connector 166">
          <a:extLst>
            <a:ext uri="{FF2B5EF4-FFF2-40B4-BE49-F238E27FC236}">
              <a16:creationId xmlns="" xmlns:a16="http://schemas.microsoft.com/office/drawing/2014/main" id="{D150F153-54BB-4BE4-B702-FADD77C60A65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8" name="Straight Connector 167">
          <a:extLst>
            <a:ext uri="{FF2B5EF4-FFF2-40B4-BE49-F238E27FC236}">
              <a16:creationId xmlns="" xmlns:a16="http://schemas.microsoft.com/office/drawing/2014/main" id="{01328E6C-D643-4345-8316-CBD3DA3EAEF2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9" name="Straight Connector 168">
          <a:extLst>
            <a:ext uri="{FF2B5EF4-FFF2-40B4-BE49-F238E27FC236}">
              <a16:creationId xmlns="" xmlns:a16="http://schemas.microsoft.com/office/drawing/2014/main" id="{F9E1C2C3-D06B-4357-B5E9-B2A61C45BB89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70" name="Straight Connector 169">
          <a:extLst>
            <a:ext uri="{FF2B5EF4-FFF2-40B4-BE49-F238E27FC236}">
              <a16:creationId xmlns="" xmlns:a16="http://schemas.microsoft.com/office/drawing/2014/main" id="{8B56F35F-230E-41D6-A52E-D0772F12F566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71" name="Straight Connector 170">
          <a:extLst>
            <a:ext uri="{FF2B5EF4-FFF2-40B4-BE49-F238E27FC236}">
              <a16:creationId xmlns="" xmlns:a16="http://schemas.microsoft.com/office/drawing/2014/main" id="{53B13E42-7980-47F5-905B-207D21DD3FDF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72" name="Straight Connector 171">
          <a:extLst>
            <a:ext uri="{FF2B5EF4-FFF2-40B4-BE49-F238E27FC236}">
              <a16:creationId xmlns="" xmlns:a16="http://schemas.microsoft.com/office/drawing/2014/main" id="{A7E6527E-2E00-4F49-BC44-CB60277F0C29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73" name="Straight Connector 172">
          <a:extLst>
            <a:ext uri="{FF2B5EF4-FFF2-40B4-BE49-F238E27FC236}">
              <a16:creationId xmlns="" xmlns:a16="http://schemas.microsoft.com/office/drawing/2014/main" id="{BD0D761C-EAD8-4470-866F-D957A64F3B3D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74" name="Straight Connector 173">
          <a:extLst>
            <a:ext uri="{FF2B5EF4-FFF2-40B4-BE49-F238E27FC236}">
              <a16:creationId xmlns="" xmlns:a16="http://schemas.microsoft.com/office/drawing/2014/main" id="{5D4B70DC-9AA5-4C88-9174-0EE0B65FF35D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75" name="Straight Connector 174">
          <a:extLst>
            <a:ext uri="{FF2B5EF4-FFF2-40B4-BE49-F238E27FC236}">
              <a16:creationId xmlns="" xmlns:a16="http://schemas.microsoft.com/office/drawing/2014/main" id="{BEA04AE7-A19B-4AF2-833B-A925D9104B5C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76" name="Straight Connector 175">
          <a:extLst>
            <a:ext uri="{FF2B5EF4-FFF2-40B4-BE49-F238E27FC236}">
              <a16:creationId xmlns="" xmlns:a16="http://schemas.microsoft.com/office/drawing/2014/main" id="{6312D001-27C0-4A25-8BDE-906C5F3C7ADF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77" name="Straight Connector 176">
          <a:extLst>
            <a:ext uri="{FF2B5EF4-FFF2-40B4-BE49-F238E27FC236}">
              <a16:creationId xmlns="" xmlns:a16="http://schemas.microsoft.com/office/drawing/2014/main" id="{877606F6-CB35-4232-B292-4D070A3D40F6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78" name="Straight Connector 177">
          <a:extLst>
            <a:ext uri="{FF2B5EF4-FFF2-40B4-BE49-F238E27FC236}">
              <a16:creationId xmlns="" xmlns:a16="http://schemas.microsoft.com/office/drawing/2014/main" id="{C6CCA755-143C-48CC-B7C9-18194ABD9B6D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79" name="Straight Connector 178">
          <a:extLst>
            <a:ext uri="{FF2B5EF4-FFF2-40B4-BE49-F238E27FC236}">
              <a16:creationId xmlns="" xmlns:a16="http://schemas.microsoft.com/office/drawing/2014/main" id="{09FCF834-A33A-4664-AEBD-F72498FD7AC1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80" name="Straight Connector 179">
          <a:extLst>
            <a:ext uri="{FF2B5EF4-FFF2-40B4-BE49-F238E27FC236}">
              <a16:creationId xmlns="" xmlns:a16="http://schemas.microsoft.com/office/drawing/2014/main" id="{C55F1E3F-6228-40B5-BA1E-B6CF5A99552B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81" name="Straight Connector 180">
          <a:extLst>
            <a:ext uri="{FF2B5EF4-FFF2-40B4-BE49-F238E27FC236}">
              <a16:creationId xmlns="" xmlns:a16="http://schemas.microsoft.com/office/drawing/2014/main" id="{71835DCA-3BE2-4A21-A1F5-1A1F31581C6C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82" name="Straight Connector 181">
          <a:extLst>
            <a:ext uri="{FF2B5EF4-FFF2-40B4-BE49-F238E27FC236}">
              <a16:creationId xmlns="" xmlns:a16="http://schemas.microsoft.com/office/drawing/2014/main" id="{9F2A317C-6913-48CB-962A-0D563631662B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83" name="Straight Connector 182">
          <a:extLst>
            <a:ext uri="{FF2B5EF4-FFF2-40B4-BE49-F238E27FC236}">
              <a16:creationId xmlns="" xmlns:a16="http://schemas.microsoft.com/office/drawing/2014/main" id="{ED50C391-D657-4F13-95D1-DA6C2BF8CBB1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84" name="Straight Connector 183">
          <a:extLst>
            <a:ext uri="{FF2B5EF4-FFF2-40B4-BE49-F238E27FC236}">
              <a16:creationId xmlns="" xmlns:a16="http://schemas.microsoft.com/office/drawing/2014/main" id="{71F24EA3-E647-490D-8A68-1DD1280DFFFF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85" name="Straight Connector 184">
          <a:extLst>
            <a:ext uri="{FF2B5EF4-FFF2-40B4-BE49-F238E27FC236}">
              <a16:creationId xmlns="" xmlns:a16="http://schemas.microsoft.com/office/drawing/2014/main" id="{E99F6C93-34E3-4E49-A2D0-F1D5935F80DF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86" name="Straight Connector 185">
          <a:extLst>
            <a:ext uri="{FF2B5EF4-FFF2-40B4-BE49-F238E27FC236}">
              <a16:creationId xmlns="" xmlns:a16="http://schemas.microsoft.com/office/drawing/2014/main" id="{236BC594-4A84-4FAD-9E2A-57626A34B8FB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87" name="Straight Connector 186">
          <a:extLst>
            <a:ext uri="{FF2B5EF4-FFF2-40B4-BE49-F238E27FC236}">
              <a16:creationId xmlns="" xmlns:a16="http://schemas.microsoft.com/office/drawing/2014/main" id="{5A55050F-97D1-4CAE-B952-B2B38168DEBC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88" name="Straight Connector 187">
          <a:extLst>
            <a:ext uri="{FF2B5EF4-FFF2-40B4-BE49-F238E27FC236}">
              <a16:creationId xmlns="" xmlns:a16="http://schemas.microsoft.com/office/drawing/2014/main" id="{69C96754-AC9A-4854-9D9D-BF29387EBC11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89" name="Straight Connector 188">
          <a:extLst>
            <a:ext uri="{FF2B5EF4-FFF2-40B4-BE49-F238E27FC236}">
              <a16:creationId xmlns="" xmlns:a16="http://schemas.microsoft.com/office/drawing/2014/main" id="{D3246031-3240-4437-B48E-5E59AB3A4A15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90" name="Straight Connector 189">
          <a:extLst>
            <a:ext uri="{FF2B5EF4-FFF2-40B4-BE49-F238E27FC236}">
              <a16:creationId xmlns="" xmlns:a16="http://schemas.microsoft.com/office/drawing/2014/main" id="{CDE5B64E-82D5-4843-91E2-A342C393511D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91" name="Straight Connector 190">
          <a:extLst>
            <a:ext uri="{FF2B5EF4-FFF2-40B4-BE49-F238E27FC236}">
              <a16:creationId xmlns="" xmlns:a16="http://schemas.microsoft.com/office/drawing/2014/main" id="{1DB167A6-5E9B-4529-801F-2DC244AB124D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92" name="Straight Connector 191">
          <a:extLst>
            <a:ext uri="{FF2B5EF4-FFF2-40B4-BE49-F238E27FC236}">
              <a16:creationId xmlns="" xmlns:a16="http://schemas.microsoft.com/office/drawing/2014/main" id="{81517ADA-0E39-4586-99BF-17B3D9DED5EE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93" name="Straight Connector 192">
          <a:extLst>
            <a:ext uri="{FF2B5EF4-FFF2-40B4-BE49-F238E27FC236}">
              <a16:creationId xmlns="" xmlns:a16="http://schemas.microsoft.com/office/drawing/2014/main" id="{31ABFF23-133E-45F3-923D-9FB397F1EA70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94" name="Straight Connector 193">
          <a:extLst>
            <a:ext uri="{FF2B5EF4-FFF2-40B4-BE49-F238E27FC236}">
              <a16:creationId xmlns="" xmlns:a16="http://schemas.microsoft.com/office/drawing/2014/main" id="{CFEAA773-9EE7-455B-9170-1A2F26FF8D34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95" name="Straight Connector 194">
          <a:extLst>
            <a:ext uri="{FF2B5EF4-FFF2-40B4-BE49-F238E27FC236}">
              <a16:creationId xmlns="" xmlns:a16="http://schemas.microsoft.com/office/drawing/2014/main" id="{28B39C91-83CF-4F9E-9584-3448DE7F9B25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96" name="Straight Connector 195">
          <a:extLst>
            <a:ext uri="{FF2B5EF4-FFF2-40B4-BE49-F238E27FC236}">
              <a16:creationId xmlns="" xmlns:a16="http://schemas.microsoft.com/office/drawing/2014/main" id="{0FD1B624-238E-4089-A039-6B4BDA233DF2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97" name="Straight Connector 196">
          <a:extLst>
            <a:ext uri="{FF2B5EF4-FFF2-40B4-BE49-F238E27FC236}">
              <a16:creationId xmlns="" xmlns:a16="http://schemas.microsoft.com/office/drawing/2014/main" id="{F4615D93-E93A-4D7B-8772-E1268A6CEA28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98" name="Straight Connector 197">
          <a:extLst>
            <a:ext uri="{FF2B5EF4-FFF2-40B4-BE49-F238E27FC236}">
              <a16:creationId xmlns="" xmlns:a16="http://schemas.microsoft.com/office/drawing/2014/main" id="{66AD5182-B868-4F25-8BF0-27DEE0B44720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99" name="Straight Connector 198">
          <a:extLst>
            <a:ext uri="{FF2B5EF4-FFF2-40B4-BE49-F238E27FC236}">
              <a16:creationId xmlns="" xmlns:a16="http://schemas.microsoft.com/office/drawing/2014/main" id="{7AE65BD4-165C-4294-85F5-5BD17F86076D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00" name="Straight Connector 199">
          <a:extLst>
            <a:ext uri="{FF2B5EF4-FFF2-40B4-BE49-F238E27FC236}">
              <a16:creationId xmlns="" xmlns:a16="http://schemas.microsoft.com/office/drawing/2014/main" id="{316D0741-B52F-43F1-9DEE-0EA341A16B26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01" name="Straight Connector 200">
          <a:extLst>
            <a:ext uri="{FF2B5EF4-FFF2-40B4-BE49-F238E27FC236}">
              <a16:creationId xmlns="" xmlns:a16="http://schemas.microsoft.com/office/drawing/2014/main" id="{075AEBA4-A4DA-4D3C-A4FC-665461908001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02" name="Straight Connector 201">
          <a:extLst>
            <a:ext uri="{FF2B5EF4-FFF2-40B4-BE49-F238E27FC236}">
              <a16:creationId xmlns="" xmlns:a16="http://schemas.microsoft.com/office/drawing/2014/main" id="{68CBB915-A0BA-404F-9D21-8CE545EAB15B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03" name="Straight Connector 202">
          <a:extLst>
            <a:ext uri="{FF2B5EF4-FFF2-40B4-BE49-F238E27FC236}">
              <a16:creationId xmlns="" xmlns:a16="http://schemas.microsoft.com/office/drawing/2014/main" id="{1AF1131C-6633-4A93-95C5-3BF885D8D599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04" name="Straight Connector 203">
          <a:extLst>
            <a:ext uri="{FF2B5EF4-FFF2-40B4-BE49-F238E27FC236}">
              <a16:creationId xmlns="" xmlns:a16="http://schemas.microsoft.com/office/drawing/2014/main" id="{0623182B-63D0-4F8B-98DA-0729DBF2673F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05" name="Straight Connector 204">
          <a:extLst>
            <a:ext uri="{FF2B5EF4-FFF2-40B4-BE49-F238E27FC236}">
              <a16:creationId xmlns="" xmlns:a16="http://schemas.microsoft.com/office/drawing/2014/main" id="{25272FD2-38FD-4B96-87AB-5E506F08E713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06" name="Straight Connector 205">
          <a:extLst>
            <a:ext uri="{FF2B5EF4-FFF2-40B4-BE49-F238E27FC236}">
              <a16:creationId xmlns="" xmlns:a16="http://schemas.microsoft.com/office/drawing/2014/main" id="{E5A0CF66-DFE3-48A4-B2E1-12E48437B92C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07" name="Straight Connector 206">
          <a:extLst>
            <a:ext uri="{FF2B5EF4-FFF2-40B4-BE49-F238E27FC236}">
              <a16:creationId xmlns="" xmlns:a16="http://schemas.microsoft.com/office/drawing/2014/main" id="{92398FC7-09DA-428C-B740-4CD09C425C1E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08" name="Straight Connector 207">
          <a:extLst>
            <a:ext uri="{FF2B5EF4-FFF2-40B4-BE49-F238E27FC236}">
              <a16:creationId xmlns="" xmlns:a16="http://schemas.microsoft.com/office/drawing/2014/main" id="{48EE0CD3-CC79-4824-9FDE-13F50AF69C82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09" name="Straight Connector 208">
          <a:extLst>
            <a:ext uri="{FF2B5EF4-FFF2-40B4-BE49-F238E27FC236}">
              <a16:creationId xmlns="" xmlns:a16="http://schemas.microsoft.com/office/drawing/2014/main" id="{A0E6F78A-DB4D-4B69-819F-77DC881290A5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10" name="Straight Connector 209">
          <a:extLst>
            <a:ext uri="{FF2B5EF4-FFF2-40B4-BE49-F238E27FC236}">
              <a16:creationId xmlns="" xmlns:a16="http://schemas.microsoft.com/office/drawing/2014/main" id="{33A4A05D-2927-42F6-BB28-2669869E23F4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11" name="Straight Connector 210">
          <a:extLst>
            <a:ext uri="{FF2B5EF4-FFF2-40B4-BE49-F238E27FC236}">
              <a16:creationId xmlns="" xmlns:a16="http://schemas.microsoft.com/office/drawing/2014/main" id="{44B7FEE9-D759-48F3-91FC-192669B70002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12" name="Straight Connector 211">
          <a:extLst>
            <a:ext uri="{FF2B5EF4-FFF2-40B4-BE49-F238E27FC236}">
              <a16:creationId xmlns="" xmlns:a16="http://schemas.microsoft.com/office/drawing/2014/main" id="{B5A02682-4BBD-4BD5-9EAD-69E9722DB6B7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13" name="Straight Connector 212">
          <a:extLst>
            <a:ext uri="{FF2B5EF4-FFF2-40B4-BE49-F238E27FC236}">
              <a16:creationId xmlns="" xmlns:a16="http://schemas.microsoft.com/office/drawing/2014/main" id="{5CEB4A19-5D84-4905-A31B-C4A7FA33AC35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14" name="Straight Connector 213">
          <a:extLst>
            <a:ext uri="{FF2B5EF4-FFF2-40B4-BE49-F238E27FC236}">
              <a16:creationId xmlns="" xmlns:a16="http://schemas.microsoft.com/office/drawing/2014/main" id="{DB148A40-BF42-49B9-8687-DB5B18EB0BA2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15" name="Straight Connector 214">
          <a:extLst>
            <a:ext uri="{FF2B5EF4-FFF2-40B4-BE49-F238E27FC236}">
              <a16:creationId xmlns="" xmlns:a16="http://schemas.microsoft.com/office/drawing/2014/main" id="{4093816B-B121-45C9-960E-4B539C4435BE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16" name="Straight Connector 215">
          <a:extLst>
            <a:ext uri="{FF2B5EF4-FFF2-40B4-BE49-F238E27FC236}">
              <a16:creationId xmlns="" xmlns:a16="http://schemas.microsoft.com/office/drawing/2014/main" id="{2037D21A-907C-46DC-B24D-A38D3B0D6E76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17" name="Straight Connector 216">
          <a:extLst>
            <a:ext uri="{FF2B5EF4-FFF2-40B4-BE49-F238E27FC236}">
              <a16:creationId xmlns="" xmlns:a16="http://schemas.microsoft.com/office/drawing/2014/main" id="{8A9866BD-6817-45E9-8073-97F89D026193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18" name="Straight Connector 217">
          <a:extLst>
            <a:ext uri="{FF2B5EF4-FFF2-40B4-BE49-F238E27FC236}">
              <a16:creationId xmlns="" xmlns:a16="http://schemas.microsoft.com/office/drawing/2014/main" id="{208645F7-35FC-43D5-BD54-021A5482E653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19" name="Straight Connector 218">
          <a:extLst>
            <a:ext uri="{FF2B5EF4-FFF2-40B4-BE49-F238E27FC236}">
              <a16:creationId xmlns="" xmlns:a16="http://schemas.microsoft.com/office/drawing/2014/main" id="{09EEAE85-1A7A-4BF7-AA40-2B0829202711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20" name="Straight Connector 219">
          <a:extLst>
            <a:ext uri="{FF2B5EF4-FFF2-40B4-BE49-F238E27FC236}">
              <a16:creationId xmlns="" xmlns:a16="http://schemas.microsoft.com/office/drawing/2014/main" id="{AD4B0D27-A5F4-41B7-925D-B8DDAA4009CD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21" name="Straight Connector 220">
          <a:extLst>
            <a:ext uri="{FF2B5EF4-FFF2-40B4-BE49-F238E27FC236}">
              <a16:creationId xmlns="" xmlns:a16="http://schemas.microsoft.com/office/drawing/2014/main" id="{EBF9B286-8A30-4216-8FB7-B313CDD1E809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22" name="Straight Connector 221">
          <a:extLst>
            <a:ext uri="{FF2B5EF4-FFF2-40B4-BE49-F238E27FC236}">
              <a16:creationId xmlns="" xmlns:a16="http://schemas.microsoft.com/office/drawing/2014/main" id="{B81EA2DA-D45B-43F3-A382-98567C0F1DC4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23" name="Straight Connector 222">
          <a:extLst>
            <a:ext uri="{FF2B5EF4-FFF2-40B4-BE49-F238E27FC236}">
              <a16:creationId xmlns="" xmlns:a16="http://schemas.microsoft.com/office/drawing/2014/main" id="{9518A421-A8CA-4F2B-8E8D-A6220ACF4C47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24" name="Straight Connector 223">
          <a:extLst>
            <a:ext uri="{FF2B5EF4-FFF2-40B4-BE49-F238E27FC236}">
              <a16:creationId xmlns="" xmlns:a16="http://schemas.microsoft.com/office/drawing/2014/main" id="{688316AA-6AE2-4221-B75D-F517A5A9CCC3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25" name="Straight Connector 224">
          <a:extLst>
            <a:ext uri="{FF2B5EF4-FFF2-40B4-BE49-F238E27FC236}">
              <a16:creationId xmlns="" xmlns:a16="http://schemas.microsoft.com/office/drawing/2014/main" id="{8ACA7B33-4D2A-4DF7-94DC-6075F840AFBA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26" name="Straight Connector 225">
          <a:extLst>
            <a:ext uri="{FF2B5EF4-FFF2-40B4-BE49-F238E27FC236}">
              <a16:creationId xmlns="" xmlns:a16="http://schemas.microsoft.com/office/drawing/2014/main" id="{3B6DC882-FADE-4129-BFF7-18BD2726576E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27" name="Straight Connector 226">
          <a:extLst>
            <a:ext uri="{FF2B5EF4-FFF2-40B4-BE49-F238E27FC236}">
              <a16:creationId xmlns="" xmlns:a16="http://schemas.microsoft.com/office/drawing/2014/main" id="{2C42F9DA-5916-452A-B719-6B542EF43493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28" name="Straight Connector 227">
          <a:extLst>
            <a:ext uri="{FF2B5EF4-FFF2-40B4-BE49-F238E27FC236}">
              <a16:creationId xmlns="" xmlns:a16="http://schemas.microsoft.com/office/drawing/2014/main" id="{64556973-55E0-4098-9A59-FC904CA46CA6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29" name="Straight Connector 228">
          <a:extLst>
            <a:ext uri="{FF2B5EF4-FFF2-40B4-BE49-F238E27FC236}">
              <a16:creationId xmlns="" xmlns:a16="http://schemas.microsoft.com/office/drawing/2014/main" id="{D795CAFE-6E8E-41EF-8155-25C798AEDA02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30" name="Straight Connector 229">
          <a:extLst>
            <a:ext uri="{FF2B5EF4-FFF2-40B4-BE49-F238E27FC236}">
              <a16:creationId xmlns="" xmlns:a16="http://schemas.microsoft.com/office/drawing/2014/main" id="{BD6518A8-58FC-4AFE-AB57-76870FB40CA6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31" name="Straight Connector 230">
          <a:extLst>
            <a:ext uri="{FF2B5EF4-FFF2-40B4-BE49-F238E27FC236}">
              <a16:creationId xmlns="" xmlns:a16="http://schemas.microsoft.com/office/drawing/2014/main" id="{FA75C366-5D1D-448A-A087-D7DE0630848D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32" name="Straight Connector 231">
          <a:extLst>
            <a:ext uri="{FF2B5EF4-FFF2-40B4-BE49-F238E27FC236}">
              <a16:creationId xmlns="" xmlns:a16="http://schemas.microsoft.com/office/drawing/2014/main" id="{452D1E76-C71C-4401-88A6-70763749B73A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33" name="Straight Connector 232">
          <a:extLst>
            <a:ext uri="{FF2B5EF4-FFF2-40B4-BE49-F238E27FC236}">
              <a16:creationId xmlns="" xmlns:a16="http://schemas.microsoft.com/office/drawing/2014/main" id="{57319F23-4763-4FF0-BC7C-A2127BC86760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34" name="Straight Connector 233">
          <a:extLst>
            <a:ext uri="{FF2B5EF4-FFF2-40B4-BE49-F238E27FC236}">
              <a16:creationId xmlns="" xmlns:a16="http://schemas.microsoft.com/office/drawing/2014/main" id="{BCEAB7F5-BE51-49BE-B91E-5DD41CE14797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35" name="Straight Connector 234">
          <a:extLst>
            <a:ext uri="{FF2B5EF4-FFF2-40B4-BE49-F238E27FC236}">
              <a16:creationId xmlns="" xmlns:a16="http://schemas.microsoft.com/office/drawing/2014/main" id="{2352B3DF-E8F9-4884-8AA8-5A45CA27F45E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36" name="Straight Connector 235">
          <a:extLst>
            <a:ext uri="{FF2B5EF4-FFF2-40B4-BE49-F238E27FC236}">
              <a16:creationId xmlns="" xmlns:a16="http://schemas.microsoft.com/office/drawing/2014/main" id="{575BC3E0-6548-4253-8A1A-B6624AE0D9B3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37" name="Straight Connector 236">
          <a:extLst>
            <a:ext uri="{FF2B5EF4-FFF2-40B4-BE49-F238E27FC236}">
              <a16:creationId xmlns="" xmlns:a16="http://schemas.microsoft.com/office/drawing/2014/main" id="{B93E1E0D-9CA8-4D98-B24A-F1F62F63CDA4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38" name="Straight Connector 237">
          <a:extLst>
            <a:ext uri="{FF2B5EF4-FFF2-40B4-BE49-F238E27FC236}">
              <a16:creationId xmlns="" xmlns:a16="http://schemas.microsoft.com/office/drawing/2014/main" id="{A802B659-4EB7-4FE0-B545-4517286C77D7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39" name="Straight Connector 238">
          <a:extLst>
            <a:ext uri="{FF2B5EF4-FFF2-40B4-BE49-F238E27FC236}">
              <a16:creationId xmlns="" xmlns:a16="http://schemas.microsoft.com/office/drawing/2014/main" id="{5916168E-875F-47AE-92EA-684148227400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40" name="Straight Connector 239">
          <a:extLst>
            <a:ext uri="{FF2B5EF4-FFF2-40B4-BE49-F238E27FC236}">
              <a16:creationId xmlns="" xmlns:a16="http://schemas.microsoft.com/office/drawing/2014/main" id="{00DB85AE-3907-4E1D-B443-023EB967BA5E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41" name="Straight Connector 240">
          <a:extLst>
            <a:ext uri="{FF2B5EF4-FFF2-40B4-BE49-F238E27FC236}">
              <a16:creationId xmlns="" xmlns:a16="http://schemas.microsoft.com/office/drawing/2014/main" id="{636BCE47-EFA2-48B4-A6BD-03D3B3D57754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42" name="Straight Connector 241">
          <a:extLst>
            <a:ext uri="{FF2B5EF4-FFF2-40B4-BE49-F238E27FC236}">
              <a16:creationId xmlns="" xmlns:a16="http://schemas.microsoft.com/office/drawing/2014/main" id="{6830FA5A-B2F6-4E65-94A7-A0D903D2F9FE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43" name="Straight Connector 242">
          <a:extLst>
            <a:ext uri="{FF2B5EF4-FFF2-40B4-BE49-F238E27FC236}">
              <a16:creationId xmlns="" xmlns:a16="http://schemas.microsoft.com/office/drawing/2014/main" id="{32403F70-B45A-4B13-9152-98F645A2CC22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44" name="Straight Connector 243">
          <a:extLst>
            <a:ext uri="{FF2B5EF4-FFF2-40B4-BE49-F238E27FC236}">
              <a16:creationId xmlns="" xmlns:a16="http://schemas.microsoft.com/office/drawing/2014/main" id="{AB1B1C29-1214-45AA-B218-9D834C7F1921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45" name="Straight Connector 244">
          <a:extLst>
            <a:ext uri="{FF2B5EF4-FFF2-40B4-BE49-F238E27FC236}">
              <a16:creationId xmlns="" xmlns:a16="http://schemas.microsoft.com/office/drawing/2014/main" id="{06B83045-DD39-45DC-A8BF-14C22EFF184D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46" name="Straight Connector 245">
          <a:extLst>
            <a:ext uri="{FF2B5EF4-FFF2-40B4-BE49-F238E27FC236}">
              <a16:creationId xmlns="" xmlns:a16="http://schemas.microsoft.com/office/drawing/2014/main" id="{B317B129-28DC-4A80-9006-7B2CE70123A0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47" name="Straight Connector 246">
          <a:extLst>
            <a:ext uri="{FF2B5EF4-FFF2-40B4-BE49-F238E27FC236}">
              <a16:creationId xmlns="" xmlns:a16="http://schemas.microsoft.com/office/drawing/2014/main" id="{F12B1E94-0954-46C0-BDA2-6B23DABC73A8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48" name="Straight Connector 247">
          <a:extLst>
            <a:ext uri="{FF2B5EF4-FFF2-40B4-BE49-F238E27FC236}">
              <a16:creationId xmlns="" xmlns:a16="http://schemas.microsoft.com/office/drawing/2014/main" id="{FE829401-8140-44B4-A77F-A28D7B1B89C2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49" name="Straight Connector 248">
          <a:extLst>
            <a:ext uri="{FF2B5EF4-FFF2-40B4-BE49-F238E27FC236}">
              <a16:creationId xmlns="" xmlns:a16="http://schemas.microsoft.com/office/drawing/2014/main" id="{7B79A852-EDC5-4FA1-8A65-B8243AAE1CA1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50" name="Straight Connector 249">
          <a:extLst>
            <a:ext uri="{FF2B5EF4-FFF2-40B4-BE49-F238E27FC236}">
              <a16:creationId xmlns="" xmlns:a16="http://schemas.microsoft.com/office/drawing/2014/main" id="{6C1B443A-BE44-4D65-B9C8-FC9CB29D08B2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51" name="Straight Connector 250">
          <a:extLst>
            <a:ext uri="{FF2B5EF4-FFF2-40B4-BE49-F238E27FC236}">
              <a16:creationId xmlns="" xmlns:a16="http://schemas.microsoft.com/office/drawing/2014/main" id="{3B7E4FD3-F1EE-43EA-B27C-454886038BBC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52" name="Straight Connector 251">
          <a:extLst>
            <a:ext uri="{FF2B5EF4-FFF2-40B4-BE49-F238E27FC236}">
              <a16:creationId xmlns="" xmlns:a16="http://schemas.microsoft.com/office/drawing/2014/main" id="{60A11642-17CA-47D5-A963-02AFE53812CA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53" name="Straight Connector 252">
          <a:extLst>
            <a:ext uri="{FF2B5EF4-FFF2-40B4-BE49-F238E27FC236}">
              <a16:creationId xmlns="" xmlns:a16="http://schemas.microsoft.com/office/drawing/2014/main" id="{13C8D195-126A-4A6B-9C1F-AD5E2B6A6937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54" name="Straight Connector 253">
          <a:extLst>
            <a:ext uri="{FF2B5EF4-FFF2-40B4-BE49-F238E27FC236}">
              <a16:creationId xmlns="" xmlns:a16="http://schemas.microsoft.com/office/drawing/2014/main" id="{C319CA0E-8079-4D43-8088-AF8573DC0F0D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55" name="Straight Connector 254">
          <a:extLst>
            <a:ext uri="{FF2B5EF4-FFF2-40B4-BE49-F238E27FC236}">
              <a16:creationId xmlns="" xmlns:a16="http://schemas.microsoft.com/office/drawing/2014/main" id="{5E2BDCB8-9E42-4EF0-BFCD-4B50A709A735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56" name="Straight Connector 255">
          <a:extLst>
            <a:ext uri="{FF2B5EF4-FFF2-40B4-BE49-F238E27FC236}">
              <a16:creationId xmlns="" xmlns:a16="http://schemas.microsoft.com/office/drawing/2014/main" id="{19ABE9D1-99B3-43A5-A79C-E6E9985F6E49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57" name="Straight Connector 256">
          <a:extLst>
            <a:ext uri="{FF2B5EF4-FFF2-40B4-BE49-F238E27FC236}">
              <a16:creationId xmlns="" xmlns:a16="http://schemas.microsoft.com/office/drawing/2014/main" id="{98EB1361-1594-4B0A-AD71-546057F0105C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58" name="Straight Connector 257">
          <a:extLst>
            <a:ext uri="{FF2B5EF4-FFF2-40B4-BE49-F238E27FC236}">
              <a16:creationId xmlns="" xmlns:a16="http://schemas.microsoft.com/office/drawing/2014/main" id="{369ED0EE-142D-4AD0-9B0D-B174238BA009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59" name="Straight Connector 258">
          <a:extLst>
            <a:ext uri="{FF2B5EF4-FFF2-40B4-BE49-F238E27FC236}">
              <a16:creationId xmlns="" xmlns:a16="http://schemas.microsoft.com/office/drawing/2014/main" id="{DDA402E1-0BCC-4FA0-80EA-DA2CF6FA0560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60" name="Straight Connector 259">
          <a:extLst>
            <a:ext uri="{FF2B5EF4-FFF2-40B4-BE49-F238E27FC236}">
              <a16:creationId xmlns="" xmlns:a16="http://schemas.microsoft.com/office/drawing/2014/main" id="{6B8DEBE7-6C23-47D0-86C3-DEA097E30EF6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61" name="Straight Connector 260">
          <a:extLst>
            <a:ext uri="{FF2B5EF4-FFF2-40B4-BE49-F238E27FC236}">
              <a16:creationId xmlns="" xmlns:a16="http://schemas.microsoft.com/office/drawing/2014/main" id="{5411F483-C104-4D3E-A021-69A7CFA8087B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62" name="Straight Connector 261">
          <a:extLst>
            <a:ext uri="{FF2B5EF4-FFF2-40B4-BE49-F238E27FC236}">
              <a16:creationId xmlns="" xmlns:a16="http://schemas.microsoft.com/office/drawing/2014/main" id="{1C1CB7FF-4775-4B7B-9F6B-DDB25F2B1AF2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63" name="Straight Connector 262">
          <a:extLst>
            <a:ext uri="{FF2B5EF4-FFF2-40B4-BE49-F238E27FC236}">
              <a16:creationId xmlns="" xmlns:a16="http://schemas.microsoft.com/office/drawing/2014/main" id="{5FE44B92-51D2-4A2A-85A0-19EB9567673D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64" name="Straight Connector 263">
          <a:extLst>
            <a:ext uri="{FF2B5EF4-FFF2-40B4-BE49-F238E27FC236}">
              <a16:creationId xmlns="" xmlns:a16="http://schemas.microsoft.com/office/drawing/2014/main" id="{0A9EF2DD-7CF3-4859-AEAB-A96730EBFB05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65" name="Straight Connector 264">
          <a:extLst>
            <a:ext uri="{FF2B5EF4-FFF2-40B4-BE49-F238E27FC236}">
              <a16:creationId xmlns="" xmlns:a16="http://schemas.microsoft.com/office/drawing/2014/main" id="{ED457158-0F34-4DC0-9E94-A9F099FDD9AC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66" name="Straight Connector 265">
          <a:extLst>
            <a:ext uri="{FF2B5EF4-FFF2-40B4-BE49-F238E27FC236}">
              <a16:creationId xmlns="" xmlns:a16="http://schemas.microsoft.com/office/drawing/2014/main" id="{5242A3F4-E6FD-4FF8-8142-1BE79DC112DC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67" name="Straight Connector 266">
          <a:extLst>
            <a:ext uri="{FF2B5EF4-FFF2-40B4-BE49-F238E27FC236}">
              <a16:creationId xmlns="" xmlns:a16="http://schemas.microsoft.com/office/drawing/2014/main" id="{A127DFD8-58F5-4135-AD43-55E7DE7C42E9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68" name="Straight Connector 267">
          <a:extLst>
            <a:ext uri="{FF2B5EF4-FFF2-40B4-BE49-F238E27FC236}">
              <a16:creationId xmlns="" xmlns:a16="http://schemas.microsoft.com/office/drawing/2014/main" id="{56359648-0A25-4ABB-A01F-C21F6AAA6CE6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69" name="Straight Connector 268">
          <a:extLst>
            <a:ext uri="{FF2B5EF4-FFF2-40B4-BE49-F238E27FC236}">
              <a16:creationId xmlns="" xmlns:a16="http://schemas.microsoft.com/office/drawing/2014/main" id="{B014E2DB-C4C4-4D5E-BAD2-3AF9E7DD4EA5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70" name="Straight Connector 269">
          <a:extLst>
            <a:ext uri="{FF2B5EF4-FFF2-40B4-BE49-F238E27FC236}">
              <a16:creationId xmlns="" xmlns:a16="http://schemas.microsoft.com/office/drawing/2014/main" id="{EBDB52D8-8A0F-45BA-B05C-59E0416A5DAC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71" name="Straight Connector 270">
          <a:extLst>
            <a:ext uri="{FF2B5EF4-FFF2-40B4-BE49-F238E27FC236}">
              <a16:creationId xmlns="" xmlns:a16="http://schemas.microsoft.com/office/drawing/2014/main" id="{C8147AC7-B19D-42F6-A9FB-EDFD4829687B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72" name="Straight Connector 271">
          <a:extLst>
            <a:ext uri="{FF2B5EF4-FFF2-40B4-BE49-F238E27FC236}">
              <a16:creationId xmlns="" xmlns:a16="http://schemas.microsoft.com/office/drawing/2014/main" id="{390BA438-711E-4C0A-9E9B-70C3E3E3021B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73" name="Straight Connector 272">
          <a:extLst>
            <a:ext uri="{FF2B5EF4-FFF2-40B4-BE49-F238E27FC236}">
              <a16:creationId xmlns="" xmlns:a16="http://schemas.microsoft.com/office/drawing/2014/main" id="{2FC2CF3A-0B48-4F71-B3D1-3461E9E83B47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74" name="Straight Connector 273">
          <a:extLst>
            <a:ext uri="{FF2B5EF4-FFF2-40B4-BE49-F238E27FC236}">
              <a16:creationId xmlns="" xmlns:a16="http://schemas.microsoft.com/office/drawing/2014/main" id="{F0F9B2CE-2C16-4897-B19E-4D44BF42BBC4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6</xdr:row>
      <xdr:rowOff>9525</xdr:rowOff>
    </xdr:from>
    <xdr:to>
      <xdr:col>15</xdr:col>
      <xdr:colOff>76200</xdr:colOff>
      <xdr:row>6</xdr:row>
      <xdr:rowOff>11113</xdr:rowOff>
    </xdr:to>
    <xdr:cxnSp macro="">
      <xdr:nvCxnSpPr>
        <xdr:cNvPr id="275" name="Straight Connector 274">
          <a:extLst>
            <a:ext uri="{FF2B5EF4-FFF2-40B4-BE49-F238E27FC236}">
              <a16:creationId xmlns="" xmlns:a16="http://schemas.microsoft.com/office/drawing/2014/main" id="{9AE013E5-617F-4843-AFF5-AD3EFDD6987C}"/>
            </a:ext>
          </a:extLst>
        </xdr:cNvPr>
        <xdr:cNvCxnSpPr/>
      </xdr:nvCxnSpPr>
      <xdr:spPr>
        <a:xfrm>
          <a:off x="14525625" y="1276350"/>
          <a:ext cx="7429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76" name="Straight Connector 275">
          <a:extLst>
            <a:ext uri="{FF2B5EF4-FFF2-40B4-BE49-F238E27FC236}">
              <a16:creationId xmlns="" xmlns:a16="http://schemas.microsoft.com/office/drawing/2014/main" id="{1CF68FF2-2339-4283-9FBA-8A790382635E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77" name="Straight Connector 276">
          <a:extLst>
            <a:ext uri="{FF2B5EF4-FFF2-40B4-BE49-F238E27FC236}">
              <a16:creationId xmlns="" xmlns:a16="http://schemas.microsoft.com/office/drawing/2014/main" id="{CCF3DB51-64E6-4632-A179-D83764B46FC0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78" name="Straight Connector 277">
          <a:extLst>
            <a:ext uri="{FF2B5EF4-FFF2-40B4-BE49-F238E27FC236}">
              <a16:creationId xmlns="" xmlns:a16="http://schemas.microsoft.com/office/drawing/2014/main" id="{39602DA7-7674-4216-9F4A-88536BC6FDAE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79" name="Straight Connector 278">
          <a:extLst>
            <a:ext uri="{FF2B5EF4-FFF2-40B4-BE49-F238E27FC236}">
              <a16:creationId xmlns="" xmlns:a16="http://schemas.microsoft.com/office/drawing/2014/main" id="{80000F3B-1C26-4EFE-8394-876F49007BBC}"/>
            </a:ext>
          </a:extLst>
        </xdr:cNvPr>
        <xdr:cNvCxnSpPr/>
      </xdr:nvCxnSpPr>
      <xdr:spPr>
        <a:xfrm>
          <a:off x="323850" y="685800"/>
          <a:ext cx="65722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6</xdr:row>
      <xdr:rowOff>9525</xdr:rowOff>
    </xdr:from>
    <xdr:to>
      <xdr:col>15</xdr:col>
      <xdr:colOff>76200</xdr:colOff>
      <xdr:row>6</xdr:row>
      <xdr:rowOff>11113</xdr:rowOff>
    </xdr:to>
    <xdr:cxnSp macro="">
      <xdr:nvCxnSpPr>
        <xdr:cNvPr id="280" name="Straight Connector 279">
          <a:extLst>
            <a:ext uri="{FF2B5EF4-FFF2-40B4-BE49-F238E27FC236}">
              <a16:creationId xmlns="" xmlns:a16="http://schemas.microsoft.com/office/drawing/2014/main" id="{717BCC14-21C5-4CF4-85CE-263F208913A3}"/>
            </a:ext>
          </a:extLst>
        </xdr:cNvPr>
        <xdr:cNvCxnSpPr/>
      </xdr:nvCxnSpPr>
      <xdr:spPr>
        <a:xfrm>
          <a:off x="14525625" y="1276350"/>
          <a:ext cx="7429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304800</xdr:colOff>
      <xdr:row>3</xdr:row>
      <xdr:rowOff>76200</xdr:rowOff>
    </xdr:from>
    <xdr:to>
      <xdr:col>1</xdr:col>
      <xdr:colOff>666750</xdr:colOff>
      <xdr:row>3</xdr:row>
      <xdr:rowOff>76200</xdr:rowOff>
    </xdr:to>
    <xdr:cxnSp macro="">
      <xdr:nvCxnSpPr>
        <xdr:cNvPr id="281" name="Straight Connector 280">
          <a:extLst>
            <a:ext uri="{FF2B5EF4-FFF2-40B4-BE49-F238E27FC236}">
              <a16:creationId xmlns="" xmlns:a16="http://schemas.microsoft.com/office/drawing/2014/main" id="{9E18AA41-7AF1-4901-BD74-E9819074498B}"/>
            </a:ext>
          </a:extLst>
        </xdr:cNvPr>
        <xdr:cNvCxnSpPr/>
      </xdr:nvCxnSpPr>
      <xdr:spPr>
        <a:xfrm>
          <a:off x="304800" y="666750"/>
          <a:ext cx="685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C00-000003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C00-000004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C00-000005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C00-000006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C00-00000D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C00-00000E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C00-00000F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C00-000012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C00-000013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C00-000014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C00-000015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C00-000016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C00-000017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C00-000018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C00-000019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C00-00001A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C00-00001B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C00-00001C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C00-00001D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C00-00001E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C00-00001F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C00-000020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C00-000021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C00-000022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C00-000023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C00-000024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C00-000025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C00-000026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C00-000027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C00-000028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C00-000029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C00-00002A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C00-00002B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C00-00002C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C00-00002D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C00-00002E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C00-00002F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C00-000030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C00-000031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C00-000032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C00-000033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C00-000034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C00-000035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C00-000036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C00-000037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C00-000038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C00-000039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C00-00003A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C00-00003B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C00-00003C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C00-00003D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C00-00003E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C00-00003F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C00-000040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C00-000041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C00-000042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C00-000043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C00-000044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C00-000045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C00-000046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C00-000047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C00-000048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C00-000049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C00-00004A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C00-00004B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C00-00004C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C00-00004D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C00-00004E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C00-00004F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C00-000050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C00-000051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C00-000052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C00-000053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C00-000054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C00-000055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C00-000056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C00-000057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C00-000058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C00-000059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C00-00005A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C00-00005B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C00-00005C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C00-00005D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C00-00005E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C00-00005F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6" name="Straight Connector 95">
          <a:extLst>
            <a:ext uri="{FF2B5EF4-FFF2-40B4-BE49-F238E27FC236}">
              <a16:creationId xmlns="" xmlns:a16="http://schemas.microsoft.com/office/drawing/2014/main" id="{00000000-0008-0000-0C00-000060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7" name="Straight Connector 96">
          <a:extLst>
            <a:ext uri="{FF2B5EF4-FFF2-40B4-BE49-F238E27FC236}">
              <a16:creationId xmlns="" xmlns:a16="http://schemas.microsoft.com/office/drawing/2014/main" id="{00000000-0008-0000-0C00-000061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8" name="Straight Connector 97">
          <a:extLst>
            <a:ext uri="{FF2B5EF4-FFF2-40B4-BE49-F238E27FC236}">
              <a16:creationId xmlns="" xmlns:a16="http://schemas.microsoft.com/office/drawing/2014/main" id="{00000000-0008-0000-0C00-000062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9" name="Straight Connector 98">
          <a:extLst>
            <a:ext uri="{FF2B5EF4-FFF2-40B4-BE49-F238E27FC236}">
              <a16:creationId xmlns="" xmlns:a16="http://schemas.microsoft.com/office/drawing/2014/main" id="{00000000-0008-0000-0C00-000063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0" name="Straight Connector 99">
          <a:extLst>
            <a:ext uri="{FF2B5EF4-FFF2-40B4-BE49-F238E27FC236}">
              <a16:creationId xmlns="" xmlns:a16="http://schemas.microsoft.com/office/drawing/2014/main" id="{00000000-0008-0000-0C00-000064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1" name="Straight Connector 100">
          <a:extLst>
            <a:ext uri="{FF2B5EF4-FFF2-40B4-BE49-F238E27FC236}">
              <a16:creationId xmlns="" xmlns:a16="http://schemas.microsoft.com/office/drawing/2014/main" id="{00000000-0008-0000-0C00-000065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2" name="Straight Connector 101">
          <a:extLst>
            <a:ext uri="{FF2B5EF4-FFF2-40B4-BE49-F238E27FC236}">
              <a16:creationId xmlns="" xmlns:a16="http://schemas.microsoft.com/office/drawing/2014/main" id="{00000000-0008-0000-0C00-000066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3" name="Straight Connector 102">
          <a:extLst>
            <a:ext uri="{FF2B5EF4-FFF2-40B4-BE49-F238E27FC236}">
              <a16:creationId xmlns="" xmlns:a16="http://schemas.microsoft.com/office/drawing/2014/main" id="{00000000-0008-0000-0C00-000067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4" name="Straight Connector 103">
          <a:extLst>
            <a:ext uri="{FF2B5EF4-FFF2-40B4-BE49-F238E27FC236}">
              <a16:creationId xmlns="" xmlns:a16="http://schemas.microsoft.com/office/drawing/2014/main" id="{00000000-0008-0000-0C00-000068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5" name="Straight Connector 104">
          <a:extLst>
            <a:ext uri="{FF2B5EF4-FFF2-40B4-BE49-F238E27FC236}">
              <a16:creationId xmlns="" xmlns:a16="http://schemas.microsoft.com/office/drawing/2014/main" id="{00000000-0008-0000-0C00-000069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6" name="Straight Connector 105">
          <a:extLst>
            <a:ext uri="{FF2B5EF4-FFF2-40B4-BE49-F238E27FC236}">
              <a16:creationId xmlns="" xmlns:a16="http://schemas.microsoft.com/office/drawing/2014/main" id="{00000000-0008-0000-0C00-00006A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7" name="Straight Connector 106">
          <a:extLst>
            <a:ext uri="{FF2B5EF4-FFF2-40B4-BE49-F238E27FC236}">
              <a16:creationId xmlns="" xmlns:a16="http://schemas.microsoft.com/office/drawing/2014/main" id="{00000000-0008-0000-0C00-00006B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8" name="Straight Connector 107">
          <a:extLst>
            <a:ext uri="{FF2B5EF4-FFF2-40B4-BE49-F238E27FC236}">
              <a16:creationId xmlns="" xmlns:a16="http://schemas.microsoft.com/office/drawing/2014/main" id="{00000000-0008-0000-0C00-00006C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9" name="Straight Connector 108">
          <a:extLst>
            <a:ext uri="{FF2B5EF4-FFF2-40B4-BE49-F238E27FC236}">
              <a16:creationId xmlns="" xmlns:a16="http://schemas.microsoft.com/office/drawing/2014/main" id="{00000000-0008-0000-0C00-00006D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0" name="Straight Connector 109">
          <a:extLst>
            <a:ext uri="{FF2B5EF4-FFF2-40B4-BE49-F238E27FC236}">
              <a16:creationId xmlns="" xmlns:a16="http://schemas.microsoft.com/office/drawing/2014/main" id="{00000000-0008-0000-0C00-00006E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1" name="Straight Connector 110">
          <a:extLst>
            <a:ext uri="{FF2B5EF4-FFF2-40B4-BE49-F238E27FC236}">
              <a16:creationId xmlns="" xmlns:a16="http://schemas.microsoft.com/office/drawing/2014/main" id="{00000000-0008-0000-0C00-00006F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2" name="Straight Connector 111">
          <a:extLst>
            <a:ext uri="{FF2B5EF4-FFF2-40B4-BE49-F238E27FC236}">
              <a16:creationId xmlns="" xmlns:a16="http://schemas.microsoft.com/office/drawing/2014/main" id="{00000000-0008-0000-0C00-000070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76200</xdr:rowOff>
    </xdr:from>
    <xdr:to>
      <xdr:col>1</xdr:col>
      <xdr:colOff>666750</xdr:colOff>
      <xdr:row>3</xdr:row>
      <xdr:rowOff>77788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333375" y="47625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6</xdr:row>
      <xdr:rowOff>9525</xdr:rowOff>
    </xdr:from>
    <xdr:to>
      <xdr:col>15</xdr:col>
      <xdr:colOff>76200</xdr:colOff>
      <xdr:row>6</xdr:row>
      <xdr:rowOff>11113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CxnSpPr/>
      </xdr:nvCxnSpPr>
      <xdr:spPr>
        <a:xfrm>
          <a:off x="12982575" y="120015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3</xdr:row>
      <xdr:rowOff>76200</xdr:rowOff>
    </xdr:from>
    <xdr:to>
      <xdr:col>1</xdr:col>
      <xdr:colOff>695325</xdr:colOff>
      <xdr:row>3</xdr:row>
      <xdr:rowOff>77788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CxnSpPr/>
      </xdr:nvCxnSpPr>
      <xdr:spPr>
        <a:xfrm>
          <a:off x="342900" y="790575"/>
          <a:ext cx="6858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76200</xdr:rowOff>
    </xdr:from>
    <xdr:to>
      <xdr:col>1</xdr:col>
      <xdr:colOff>666750</xdr:colOff>
      <xdr:row>3</xdr:row>
      <xdr:rowOff>77788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333375" y="66675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400-00001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400-00001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400-000018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400-000019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400-00001A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400-00001B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400-00001C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400-00001D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400-00001E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400-00001F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400-000020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400-000021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6</xdr:row>
      <xdr:rowOff>9525</xdr:rowOff>
    </xdr:from>
    <xdr:to>
      <xdr:col>15</xdr:col>
      <xdr:colOff>76200</xdr:colOff>
      <xdr:row>6</xdr:row>
      <xdr:rowOff>11113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13449300" y="127635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304800</xdr:colOff>
      <xdr:row>3</xdr:row>
      <xdr:rowOff>76200</xdr:rowOff>
    </xdr:from>
    <xdr:to>
      <xdr:col>1</xdr:col>
      <xdr:colOff>666750</xdr:colOff>
      <xdr:row>3</xdr:row>
      <xdr:rowOff>76200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500-000022000000}"/>
            </a:ext>
          </a:extLst>
        </xdr:cNvPr>
        <xdr:cNvCxnSpPr/>
      </xdr:nvCxnSpPr>
      <xdr:spPr>
        <a:xfrm>
          <a:off x="304800" y="666750"/>
          <a:ext cx="695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6</xdr:row>
      <xdr:rowOff>9525</xdr:rowOff>
    </xdr:from>
    <xdr:to>
      <xdr:col>15</xdr:col>
      <xdr:colOff>76200</xdr:colOff>
      <xdr:row>6</xdr:row>
      <xdr:rowOff>11113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13449300" y="127635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304800</xdr:colOff>
      <xdr:row>3</xdr:row>
      <xdr:rowOff>76200</xdr:rowOff>
    </xdr:from>
    <xdr:to>
      <xdr:col>1</xdr:col>
      <xdr:colOff>666750</xdr:colOff>
      <xdr:row>3</xdr:row>
      <xdr:rowOff>76200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304800" y="666750"/>
          <a:ext cx="695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700-00000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700-000009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700-00000A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700-00000B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6</xdr:row>
      <xdr:rowOff>9525</xdr:rowOff>
    </xdr:from>
    <xdr:to>
      <xdr:col>15</xdr:col>
      <xdr:colOff>76200</xdr:colOff>
      <xdr:row>6</xdr:row>
      <xdr:rowOff>11113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700-00000C000000}"/>
            </a:ext>
          </a:extLst>
        </xdr:cNvPr>
        <xdr:cNvCxnSpPr/>
      </xdr:nvCxnSpPr>
      <xdr:spPr>
        <a:xfrm>
          <a:off x="13449300" y="127635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700-00000D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700-00000F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700-000010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6</xdr:row>
      <xdr:rowOff>9525</xdr:rowOff>
    </xdr:from>
    <xdr:to>
      <xdr:col>15</xdr:col>
      <xdr:colOff>76200</xdr:colOff>
      <xdr:row>6</xdr:row>
      <xdr:rowOff>11113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700-000011000000}"/>
            </a:ext>
          </a:extLst>
        </xdr:cNvPr>
        <xdr:cNvCxnSpPr/>
      </xdr:nvCxnSpPr>
      <xdr:spPr>
        <a:xfrm>
          <a:off x="13449300" y="127635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304800</xdr:colOff>
      <xdr:row>3</xdr:row>
      <xdr:rowOff>76200</xdr:rowOff>
    </xdr:from>
    <xdr:to>
      <xdr:col>1</xdr:col>
      <xdr:colOff>666750</xdr:colOff>
      <xdr:row>3</xdr:row>
      <xdr:rowOff>76200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700-000012000000}"/>
            </a:ext>
          </a:extLst>
        </xdr:cNvPr>
        <xdr:cNvCxnSpPr/>
      </xdr:nvCxnSpPr>
      <xdr:spPr>
        <a:xfrm>
          <a:off x="304800" y="666750"/>
          <a:ext cx="695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800-00000A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800-00000B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800-00000C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800-00000D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800-00000E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800-00000F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800-000010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800-000011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800-00001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800-00001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800-00001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800-00001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800-00001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800-00001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800-000018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800-000019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800-00001A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800-00001B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800-00001C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800-00001D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800-00001E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800-00001F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800-000020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800-000021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800-00002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800-00002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800-00002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800-00002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800-00002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800-00002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6</xdr:row>
      <xdr:rowOff>9525</xdr:rowOff>
    </xdr:from>
    <xdr:to>
      <xdr:col>15</xdr:col>
      <xdr:colOff>76200</xdr:colOff>
      <xdr:row>6</xdr:row>
      <xdr:rowOff>11113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800-000028000000}"/>
            </a:ext>
          </a:extLst>
        </xdr:cNvPr>
        <xdr:cNvCxnSpPr/>
      </xdr:nvCxnSpPr>
      <xdr:spPr>
        <a:xfrm>
          <a:off x="13449300" y="127635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800-000029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800-00002A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800-00002B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800-00002C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6</xdr:row>
      <xdr:rowOff>9525</xdr:rowOff>
    </xdr:from>
    <xdr:to>
      <xdr:col>15</xdr:col>
      <xdr:colOff>76200</xdr:colOff>
      <xdr:row>6</xdr:row>
      <xdr:rowOff>11113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800-00002D000000}"/>
            </a:ext>
          </a:extLst>
        </xdr:cNvPr>
        <xdr:cNvCxnSpPr/>
      </xdr:nvCxnSpPr>
      <xdr:spPr>
        <a:xfrm>
          <a:off x="13449300" y="127635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304800</xdr:colOff>
      <xdr:row>3</xdr:row>
      <xdr:rowOff>76200</xdr:rowOff>
    </xdr:from>
    <xdr:to>
      <xdr:col>1</xdr:col>
      <xdr:colOff>666750</xdr:colOff>
      <xdr:row>3</xdr:row>
      <xdr:rowOff>76200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800-00002E000000}"/>
            </a:ext>
          </a:extLst>
        </xdr:cNvPr>
        <xdr:cNvCxnSpPr/>
      </xdr:nvCxnSpPr>
      <xdr:spPr>
        <a:xfrm>
          <a:off x="304800" y="666750"/>
          <a:ext cx="695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900-00000D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900-00000F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6" name="Straight Connector 15">
          <a:extLst>
            <a:ext uri="{FF2B5EF4-FFF2-40B4-BE49-F238E27FC236}">
              <a16:creationId xmlns="" xmlns:a16="http://schemas.microsoft.com/office/drawing/2014/main" id="{00000000-0008-0000-0900-000010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7" name="Straight Connector 16">
          <a:extLst>
            <a:ext uri="{FF2B5EF4-FFF2-40B4-BE49-F238E27FC236}">
              <a16:creationId xmlns=""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8" name="Straight Connector 17">
          <a:extLst>
            <a:ext uri="{FF2B5EF4-FFF2-40B4-BE49-F238E27FC236}">
              <a16:creationId xmlns="" xmlns:a16="http://schemas.microsoft.com/office/drawing/2014/main" id="{00000000-0008-0000-0900-00001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19" name="Straight Connector 18">
          <a:extLst>
            <a:ext uri="{FF2B5EF4-FFF2-40B4-BE49-F238E27FC236}">
              <a16:creationId xmlns="" xmlns:a16="http://schemas.microsoft.com/office/drawing/2014/main" id="{00000000-0008-0000-0900-00001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0" name="Straight Connector 19">
          <a:extLst>
            <a:ext uri="{FF2B5EF4-FFF2-40B4-BE49-F238E27FC236}">
              <a16:creationId xmlns="" xmlns:a16="http://schemas.microsoft.com/office/drawing/2014/main" id="{00000000-0008-0000-0900-00001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1" name="Straight Connector 20">
          <a:extLst>
            <a:ext uri="{FF2B5EF4-FFF2-40B4-BE49-F238E27FC236}">
              <a16:creationId xmlns="" xmlns:a16="http://schemas.microsoft.com/office/drawing/2014/main" id="{00000000-0008-0000-0900-00001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2" name="Straight Connector 21">
          <a:extLst>
            <a:ext uri="{FF2B5EF4-FFF2-40B4-BE49-F238E27FC236}">
              <a16:creationId xmlns="" xmlns:a16="http://schemas.microsoft.com/office/drawing/2014/main" id="{00000000-0008-0000-0900-00001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3" name="Straight Connector 22">
          <a:extLst>
            <a:ext uri="{FF2B5EF4-FFF2-40B4-BE49-F238E27FC236}">
              <a16:creationId xmlns="" xmlns:a16="http://schemas.microsoft.com/office/drawing/2014/main" id="{00000000-0008-0000-0900-000017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4" name="Straight Connector 23">
          <a:extLst>
            <a:ext uri="{FF2B5EF4-FFF2-40B4-BE49-F238E27FC236}">
              <a16:creationId xmlns="" xmlns:a16="http://schemas.microsoft.com/office/drawing/2014/main" id="{00000000-0008-0000-0900-000018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5" name="Straight Connector 24">
          <a:extLst>
            <a:ext uri="{FF2B5EF4-FFF2-40B4-BE49-F238E27FC236}">
              <a16:creationId xmlns="" xmlns:a16="http://schemas.microsoft.com/office/drawing/2014/main" id="{00000000-0008-0000-0900-000019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6" name="Straight Connector 25">
          <a:extLst>
            <a:ext uri="{FF2B5EF4-FFF2-40B4-BE49-F238E27FC236}">
              <a16:creationId xmlns="" xmlns:a16="http://schemas.microsoft.com/office/drawing/2014/main" id="{00000000-0008-0000-0900-00001A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7" name="Straight Connector 26">
          <a:extLst>
            <a:ext uri="{FF2B5EF4-FFF2-40B4-BE49-F238E27FC236}">
              <a16:creationId xmlns="" xmlns:a16="http://schemas.microsoft.com/office/drawing/2014/main" id="{00000000-0008-0000-0900-00001B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8" name="Straight Connector 27">
          <a:extLst>
            <a:ext uri="{FF2B5EF4-FFF2-40B4-BE49-F238E27FC236}">
              <a16:creationId xmlns="" xmlns:a16="http://schemas.microsoft.com/office/drawing/2014/main" id="{00000000-0008-0000-0900-00001C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29" name="Straight Connector 28">
          <a:extLst>
            <a:ext uri="{FF2B5EF4-FFF2-40B4-BE49-F238E27FC236}">
              <a16:creationId xmlns="" xmlns:a16="http://schemas.microsoft.com/office/drawing/2014/main" id="{00000000-0008-0000-0900-00001D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0" name="Straight Connector 29">
          <a:extLst>
            <a:ext uri="{FF2B5EF4-FFF2-40B4-BE49-F238E27FC236}">
              <a16:creationId xmlns="" xmlns:a16="http://schemas.microsoft.com/office/drawing/2014/main" id="{00000000-0008-0000-0900-00001E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1" name="Straight Connector 30">
          <a:extLst>
            <a:ext uri="{FF2B5EF4-FFF2-40B4-BE49-F238E27FC236}">
              <a16:creationId xmlns="" xmlns:a16="http://schemas.microsoft.com/office/drawing/2014/main" id="{00000000-0008-0000-0900-00001F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2" name="Straight Connector 31">
          <a:extLst>
            <a:ext uri="{FF2B5EF4-FFF2-40B4-BE49-F238E27FC236}">
              <a16:creationId xmlns="" xmlns:a16="http://schemas.microsoft.com/office/drawing/2014/main" id="{00000000-0008-0000-0900-000020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3" name="Straight Connector 32">
          <a:extLst>
            <a:ext uri="{FF2B5EF4-FFF2-40B4-BE49-F238E27FC236}">
              <a16:creationId xmlns="" xmlns:a16="http://schemas.microsoft.com/office/drawing/2014/main" id="{00000000-0008-0000-0900-000021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4" name="Straight Connector 33">
          <a:extLst>
            <a:ext uri="{FF2B5EF4-FFF2-40B4-BE49-F238E27FC236}">
              <a16:creationId xmlns="" xmlns:a16="http://schemas.microsoft.com/office/drawing/2014/main" id="{00000000-0008-0000-0900-000022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5" name="Straight Connector 34">
          <a:extLst>
            <a:ext uri="{FF2B5EF4-FFF2-40B4-BE49-F238E27FC236}">
              <a16:creationId xmlns="" xmlns:a16="http://schemas.microsoft.com/office/drawing/2014/main" id="{00000000-0008-0000-0900-000023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6" name="Straight Connector 35">
          <a:extLst>
            <a:ext uri="{FF2B5EF4-FFF2-40B4-BE49-F238E27FC236}">
              <a16:creationId xmlns="" xmlns:a16="http://schemas.microsoft.com/office/drawing/2014/main" id="{00000000-0008-0000-0900-000024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7" name="Straight Connector 36">
          <a:extLst>
            <a:ext uri="{FF2B5EF4-FFF2-40B4-BE49-F238E27FC236}">
              <a16:creationId xmlns="" xmlns:a16="http://schemas.microsoft.com/office/drawing/2014/main" id="{00000000-0008-0000-0900-000025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8" name="Straight Connector 37">
          <a:extLst>
            <a:ext uri="{FF2B5EF4-FFF2-40B4-BE49-F238E27FC236}">
              <a16:creationId xmlns="" xmlns:a16="http://schemas.microsoft.com/office/drawing/2014/main" id="{00000000-0008-0000-0900-000026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39" name="Straight Connector 38">
          <a:extLst>
            <a:ext uri="{FF2B5EF4-FFF2-40B4-BE49-F238E27FC236}">
              <a16:creationId xmlns="" xmlns:a16="http://schemas.microsoft.com/office/drawing/2014/main" id="{00000000-0008-0000-0900-000027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0" name="Straight Connector 39">
          <a:extLst>
            <a:ext uri="{FF2B5EF4-FFF2-40B4-BE49-F238E27FC236}">
              <a16:creationId xmlns="" xmlns:a16="http://schemas.microsoft.com/office/drawing/2014/main" id="{00000000-0008-0000-0900-000028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1" name="Straight Connector 40">
          <a:extLst>
            <a:ext uri="{FF2B5EF4-FFF2-40B4-BE49-F238E27FC236}">
              <a16:creationId xmlns="" xmlns:a16="http://schemas.microsoft.com/office/drawing/2014/main" id="{00000000-0008-0000-0900-000029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2" name="Straight Connector 41">
          <a:extLst>
            <a:ext uri="{FF2B5EF4-FFF2-40B4-BE49-F238E27FC236}">
              <a16:creationId xmlns="" xmlns:a16="http://schemas.microsoft.com/office/drawing/2014/main" id="{00000000-0008-0000-0900-00002A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3" name="Straight Connector 42">
          <a:extLst>
            <a:ext uri="{FF2B5EF4-FFF2-40B4-BE49-F238E27FC236}">
              <a16:creationId xmlns="" xmlns:a16="http://schemas.microsoft.com/office/drawing/2014/main" id="{00000000-0008-0000-0900-00002B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4" name="Straight Connector 43">
          <a:extLst>
            <a:ext uri="{FF2B5EF4-FFF2-40B4-BE49-F238E27FC236}">
              <a16:creationId xmlns="" xmlns:a16="http://schemas.microsoft.com/office/drawing/2014/main" id="{00000000-0008-0000-0900-00002C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5" name="Straight Connector 44">
          <a:extLst>
            <a:ext uri="{FF2B5EF4-FFF2-40B4-BE49-F238E27FC236}">
              <a16:creationId xmlns="" xmlns:a16="http://schemas.microsoft.com/office/drawing/2014/main" id="{00000000-0008-0000-0900-00002D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6" name="Straight Connector 45">
          <a:extLst>
            <a:ext uri="{FF2B5EF4-FFF2-40B4-BE49-F238E27FC236}">
              <a16:creationId xmlns="" xmlns:a16="http://schemas.microsoft.com/office/drawing/2014/main" id="{00000000-0008-0000-0900-00002E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7" name="Straight Connector 46">
          <a:extLst>
            <a:ext uri="{FF2B5EF4-FFF2-40B4-BE49-F238E27FC236}">
              <a16:creationId xmlns="" xmlns:a16="http://schemas.microsoft.com/office/drawing/2014/main" id="{00000000-0008-0000-0900-00002F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8" name="Straight Connector 47">
          <a:extLst>
            <a:ext uri="{FF2B5EF4-FFF2-40B4-BE49-F238E27FC236}">
              <a16:creationId xmlns="" xmlns:a16="http://schemas.microsoft.com/office/drawing/2014/main" id="{00000000-0008-0000-0900-000030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49" name="Straight Connector 48">
          <a:extLst>
            <a:ext uri="{FF2B5EF4-FFF2-40B4-BE49-F238E27FC236}">
              <a16:creationId xmlns="" xmlns:a16="http://schemas.microsoft.com/office/drawing/2014/main" id="{00000000-0008-0000-0900-000031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0" name="Straight Connector 49">
          <a:extLst>
            <a:ext uri="{FF2B5EF4-FFF2-40B4-BE49-F238E27FC236}">
              <a16:creationId xmlns="" xmlns:a16="http://schemas.microsoft.com/office/drawing/2014/main" id="{00000000-0008-0000-0900-000032000000}"/>
            </a:ext>
          </a:extLst>
        </xdr:cNvPr>
        <xdr:cNvCxnSpPr/>
      </xdr:nvCxnSpPr>
      <xdr:spPr>
        <a:xfrm>
          <a:off x="323850" y="809625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1" name="Straight Connector 50">
          <a:extLst>
            <a:ext uri="{FF2B5EF4-FFF2-40B4-BE49-F238E27FC236}">
              <a16:creationId xmlns="" xmlns:a16="http://schemas.microsoft.com/office/drawing/2014/main" id="{00000000-0008-0000-0900-00003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2" name="Straight Connector 51">
          <a:extLst>
            <a:ext uri="{FF2B5EF4-FFF2-40B4-BE49-F238E27FC236}">
              <a16:creationId xmlns="" xmlns:a16="http://schemas.microsoft.com/office/drawing/2014/main" id="{00000000-0008-0000-0900-00003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3" name="Straight Connector 52">
          <a:extLst>
            <a:ext uri="{FF2B5EF4-FFF2-40B4-BE49-F238E27FC236}">
              <a16:creationId xmlns="" xmlns:a16="http://schemas.microsoft.com/office/drawing/2014/main" id="{00000000-0008-0000-0900-00003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4" name="Straight Connector 53">
          <a:extLst>
            <a:ext uri="{FF2B5EF4-FFF2-40B4-BE49-F238E27FC236}">
              <a16:creationId xmlns="" xmlns:a16="http://schemas.microsoft.com/office/drawing/2014/main" id="{00000000-0008-0000-0900-00003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5" name="Straight Connector 54">
          <a:extLst>
            <a:ext uri="{FF2B5EF4-FFF2-40B4-BE49-F238E27FC236}">
              <a16:creationId xmlns="" xmlns:a16="http://schemas.microsoft.com/office/drawing/2014/main" id="{00000000-0008-0000-0900-00003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6" name="Straight Connector 55">
          <a:extLst>
            <a:ext uri="{FF2B5EF4-FFF2-40B4-BE49-F238E27FC236}">
              <a16:creationId xmlns="" xmlns:a16="http://schemas.microsoft.com/office/drawing/2014/main" id="{00000000-0008-0000-0900-000038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7" name="Straight Connector 56">
          <a:extLst>
            <a:ext uri="{FF2B5EF4-FFF2-40B4-BE49-F238E27FC236}">
              <a16:creationId xmlns="" xmlns:a16="http://schemas.microsoft.com/office/drawing/2014/main" id="{00000000-0008-0000-0900-000039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8" name="Straight Connector 57">
          <a:extLst>
            <a:ext uri="{FF2B5EF4-FFF2-40B4-BE49-F238E27FC236}">
              <a16:creationId xmlns="" xmlns:a16="http://schemas.microsoft.com/office/drawing/2014/main" id="{00000000-0008-0000-0900-00003A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59" name="Straight Connector 58">
          <a:extLst>
            <a:ext uri="{FF2B5EF4-FFF2-40B4-BE49-F238E27FC236}">
              <a16:creationId xmlns="" xmlns:a16="http://schemas.microsoft.com/office/drawing/2014/main" id="{00000000-0008-0000-0900-00003B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0" name="Straight Connector 59">
          <a:extLst>
            <a:ext uri="{FF2B5EF4-FFF2-40B4-BE49-F238E27FC236}">
              <a16:creationId xmlns="" xmlns:a16="http://schemas.microsoft.com/office/drawing/2014/main" id="{00000000-0008-0000-0900-00003C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1" name="Straight Connector 60">
          <a:extLst>
            <a:ext uri="{FF2B5EF4-FFF2-40B4-BE49-F238E27FC236}">
              <a16:creationId xmlns="" xmlns:a16="http://schemas.microsoft.com/office/drawing/2014/main" id="{00000000-0008-0000-0900-00003D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2" name="Straight Connector 61">
          <a:extLst>
            <a:ext uri="{FF2B5EF4-FFF2-40B4-BE49-F238E27FC236}">
              <a16:creationId xmlns="" xmlns:a16="http://schemas.microsoft.com/office/drawing/2014/main" id="{00000000-0008-0000-0900-00003E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3" name="Straight Connector 62">
          <a:extLst>
            <a:ext uri="{FF2B5EF4-FFF2-40B4-BE49-F238E27FC236}">
              <a16:creationId xmlns="" xmlns:a16="http://schemas.microsoft.com/office/drawing/2014/main" id="{00000000-0008-0000-0900-00003F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4" name="Straight Connector 63">
          <a:extLst>
            <a:ext uri="{FF2B5EF4-FFF2-40B4-BE49-F238E27FC236}">
              <a16:creationId xmlns="" xmlns:a16="http://schemas.microsoft.com/office/drawing/2014/main" id="{00000000-0008-0000-0900-000040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5" name="Straight Connector 64">
          <a:extLst>
            <a:ext uri="{FF2B5EF4-FFF2-40B4-BE49-F238E27FC236}">
              <a16:creationId xmlns="" xmlns:a16="http://schemas.microsoft.com/office/drawing/2014/main" id="{00000000-0008-0000-0900-000041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6" name="Straight Connector 65">
          <a:extLst>
            <a:ext uri="{FF2B5EF4-FFF2-40B4-BE49-F238E27FC236}">
              <a16:creationId xmlns="" xmlns:a16="http://schemas.microsoft.com/office/drawing/2014/main" id="{00000000-0008-0000-0900-00004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7" name="Straight Connector 66">
          <a:extLst>
            <a:ext uri="{FF2B5EF4-FFF2-40B4-BE49-F238E27FC236}">
              <a16:creationId xmlns="" xmlns:a16="http://schemas.microsoft.com/office/drawing/2014/main" id="{00000000-0008-0000-0900-00004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8" name="Straight Connector 67">
          <a:extLst>
            <a:ext uri="{FF2B5EF4-FFF2-40B4-BE49-F238E27FC236}">
              <a16:creationId xmlns="" xmlns:a16="http://schemas.microsoft.com/office/drawing/2014/main" id="{00000000-0008-0000-0900-00004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69" name="Straight Connector 68">
          <a:extLst>
            <a:ext uri="{FF2B5EF4-FFF2-40B4-BE49-F238E27FC236}">
              <a16:creationId xmlns="" xmlns:a16="http://schemas.microsoft.com/office/drawing/2014/main" id="{00000000-0008-0000-0900-00004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0" name="Straight Connector 69">
          <a:extLst>
            <a:ext uri="{FF2B5EF4-FFF2-40B4-BE49-F238E27FC236}">
              <a16:creationId xmlns="" xmlns:a16="http://schemas.microsoft.com/office/drawing/2014/main" id="{00000000-0008-0000-0900-00004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1" name="Straight Connector 70">
          <a:extLst>
            <a:ext uri="{FF2B5EF4-FFF2-40B4-BE49-F238E27FC236}">
              <a16:creationId xmlns="" xmlns:a16="http://schemas.microsoft.com/office/drawing/2014/main" id="{00000000-0008-0000-0900-00004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2" name="Straight Connector 71">
          <a:extLst>
            <a:ext uri="{FF2B5EF4-FFF2-40B4-BE49-F238E27FC236}">
              <a16:creationId xmlns="" xmlns:a16="http://schemas.microsoft.com/office/drawing/2014/main" id="{00000000-0008-0000-0900-000048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3" name="Straight Connector 72">
          <a:extLst>
            <a:ext uri="{FF2B5EF4-FFF2-40B4-BE49-F238E27FC236}">
              <a16:creationId xmlns=""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4" name="Straight Connector 73">
          <a:extLst>
            <a:ext uri="{FF2B5EF4-FFF2-40B4-BE49-F238E27FC236}">
              <a16:creationId xmlns="" xmlns:a16="http://schemas.microsoft.com/office/drawing/2014/main" id="{00000000-0008-0000-0900-00004A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5" name="Straight Connector 74">
          <a:extLst>
            <a:ext uri="{FF2B5EF4-FFF2-40B4-BE49-F238E27FC236}">
              <a16:creationId xmlns="" xmlns:a16="http://schemas.microsoft.com/office/drawing/2014/main" id="{00000000-0008-0000-0900-00004B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6" name="Straight Connector 75">
          <a:extLst>
            <a:ext uri="{FF2B5EF4-FFF2-40B4-BE49-F238E27FC236}">
              <a16:creationId xmlns="" xmlns:a16="http://schemas.microsoft.com/office/drawing/2014/main" id="{00000000-0008-0000-0900-00004C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7" name="Straight Connector 76">
          <a:extLst>
            <a:ext uri="{FF2B5EF4-FFF2-40B4-BE49-F238E27FC236}">
              <a16:creationId xmlns="" xmlns:a16="http://schemas.microsoft.com/office/drawing/2014/main" id="{00000000-0008-0000-0900-00004D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8" name="Straight Connector 77">
          <a:extLst>
            <a:ext uri="{FF2B5EF4-FFF2-40B4-BE49-F238E27FC236}">
              <a16:creationId xmlns="" xmlns:a16="http://schemas.microsoft.com/office/drawing/2014/main" id="{00000000-0008-0000-0900-00004E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79" name="Straight Connector 78">
          <a:extLst>
            <a:ext uri="{FF2B5EF4-FFF2-40B4-BE49-F238E27FC236}">
              <a16:creationId xmlns="" xmlns:a16="http://schemas.microsoft.com/office/drawing/2014/main" id="{00000000-0008-0000-0900-00004F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0" name="Straight Connector 79">
          <a:extLst>
            <a:ext uri="{FF2B5EF4-FFF2-40B4-BE49-F238E27FC236}">
              <a16:creationId xmlns="" xmlns:a16="http://schemas.microsoft.com/office/drawing/2014/main" id="{00000000-0008-0000-0900-000050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1" name="Straight Connector 80">
          <a:extLst>
            <a:ext uri="{FF2B5EF4-FFF2-40B4-BE49-F238E27FC236}">
              <a16:creationId xmlns="" xmlns:a16="http://schemas.microsoft.com/office/drawing/2014/main" id="{00000000-0008-0000-0900-000051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2" name="Straight Connector 81">
          <a:extLst>
            <a:ext uri="{FF2B5EF4-FFF2-40B4-BE49-F238E27FC236}">
              <a16:creationId xmlns="" xmlns:a16="http://schemas.microsoft.com/office/drawing/2014/main" id="{00000000-0008-0000-0900-000052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3" name="Straight Connector 82">
          <a:extLst>
            <a:ext uri="{FF2B5EF4-FFF2-40B4-BE49-F238E27FC236}">
              <a16:creationId xmlns="" xmlns:a16="http://schemas.microsoft.com/office/drawing/2014/main" id="{00000000-0008-0000-0900-000053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4" name="Straight Connector 83">
          <a:extLst>
            <a:ext uri="{FF2B5EF4-FFF2-40B4-BE49-F238E27FC236}">
              <a16:creationId xmlns="" xmlns:a16="http://schemas.microsoft.com/office/drawing/2014/main" id="{00000000-0008-0000-0900-000054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5" name="Straight Connector 84">
          <a:extLst>
            <a:ext uri="{FF2B5EF4-FFF2-40B4-BE49-F238E27FC236}">
              <a16:creationId xmlns="" xmlns:a16="http://schemas.microsoft.com/office/drawing/2014/main" id="{00000000-0008-0000-0900-000055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6" name="Straight Connector 85">
          <a:extLst>
            <a:ext uri="{FF2B5EF4-FFF2-40B4-BE49-F238E27FC236}">
              <a16:creationId xmlns="" xmlns:a16="http://schemas.microsoft.com/office/drawing/2014/main" id="{00000000-0008-0000-0900-000056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7" name="Straight Connector 86">
          <a:extLst>
            <a:ext uri="{FF2B5EF4-FFF2-40B4-BE49-F238E27FC236}">
              <a16:creationId xmlns="" xmlns:a16="http://schemas.microsoft.com/office/drawing/2014/main" id="{00000000-0008-0000-0900-000057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88" name="Straight Connector 87">
          <a:extLst>
            <a:ext uri="{FF2B5EF4-FFF2-40B4-BE49-F238E27FC236}">
              <a16:creationId xmlns="" xmlns:a16="http://schemas.microsoft.com/office/drawing/2014/main" id="{00000000-0008-0000-0900-000058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6</xdr:row>
      <xdr:rowOff>9525</xdr:rowOff>
    </xdr:from>
    <xdr:to>
      <xdr:col>15</xdr:col>
      <xdr:colOff>76200</xdr:colOff>
      <xdr:row>6</xdr:row>
      <xdr:rowOff>11113</xdr:rowOff>
    </xdr:to>
    <xdr:cxnSp macro="">
      <xdr:nvCxnSpPr>
        <xdr:cNvPr id="89" name="Straight Connector 88">
          <a:extLst>
            <a:ext uri="{FF2B5EF4-FFF2-40B4-BE49-F238E27FC236}">
              <a16:creationId xmlns="" xmlns:a16="http://schemas.microsoft.com/office/drawing/2014/main" id="{00000000-0008-0000-0900-000059000000}"/>
            </a:ext>
          </a:extLst>
        </xdr:cNvPr>
        <xdr:cNvCxnSpPr/>
      </xdr:nvCxnSpPr>
      <xdr:spPr>
        <a:xfrm>
          <a:off x="13449300" y="127635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0" name="Straight Connector 89">
          <a:extLst>
            <a:ext uri="{FF2B5EF4-FFF2-40B4-BE49-F238E27FC236}">
              <a16:creationId xmlns="" xmlns:a16="http://schemas.microsoft.com/office/drawing/2014/main" id="{00000000-0008-0000-0900-00005A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1" name="Straight Connector 90">
          <a:extLst>
            <a:ext uri="{FF2B5EF4-FFF2-40B4-BE49-F238E27FC236}">
              <a16:creationId xmlns="" xmlns:a16="http://schemas.microsoft.com/office/drawing/2014/main" id="{00000000-0008-0000-0900-00005B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2" name="Straight Connector 91">
          <a:extLst>
            <a:ext uri="{FF2B5EF4-FFF2-40B4-BE49-F238E27FC236}">
              <a16:creationId xmlns="" xmlns:a16="http://schemas.microsoft.com/office/drawing/2014/main" id="{00000000-0008-0000-0900-00005C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3</xdr:row>
      <xdr:rowOff>95250</xdr:rowOff>
    </xdr:from>
    <xdr:to>
      <xdr:col>1</xdr:col>
      <xdr:colOff>657225</xdr:colOff>
      <xdr:row>3</xdr:row>
      <xdr:rowOff>96838</xdr:rowOff>
    </xdr:to>
    <xdr:cxnSp macro="">
      <xdr:nvCxnSpPr>
        <xdr:cNvPr id="93" name="Straight Connector 92">
          <a:extLst>
            <a:ext uri="{FF2B5EF4-FFF2-40B4-BE49-F238E27FC236}">
              <a16:creationId xmlns="" xmlns:a16="http://schemas.microsoft.com/office/drawing/2014/main" id="{00000000-0008-0000-0900-00005D000000}"/>
            </a:ext>
          </a:extLst>
        </xdr:cNvPr>
        <xdr:cNvCxnSpPr/>
      </xdr:nvCxnSpPr>
      <xdr:spPr>
        <a:xfrm>
          <a:off x="323850" y="68580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</xdr:colOff>
      <xdr:row>6</xdr:row>
      <xdr:rowOff>9525</xdr:rowOff>
    </xdr:from>
    <xdr:to>
      <xdr:col>15</xdr:col>
      <xdr:colOff>76200</xdr:colOff>
      <xdr:row>6</xdr:row>
      <xdr:rowOff>11113</xdr:rowOff>
    </xdr:to>
    <xdr:cxnSp macro="">
      <xdr:nvCxnSpPr>
        <xdr:cNvPr id="94" name="Straight Connector 93">
          <a:extLst>
            <a:ext uri="{FF2B5EF4-FFF2-40B4-BE49-F238E27FC236}">
              <a16:creationId xmlns="" xmlns:a16="http://schemas.microsoft.com/office/drawing/2014/main" id="{00000000-0008-0000-0900-00005E000000}"/>
            </a:ext>
          </a:extLst>
        </xdr:cNvPr>
        <xdr:cNvCxnSpPr/>
      </xdr:nvCxnSpPr>
      <xdr:spPr>
        <a:xfrm>
          <a:off x="13449300" y="1276350"/>
          <a:ext cx="666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304800</xdr:colOff>
      <xdr:row>3</xdr:row>
      <xdr:rowOff>76200</xdr:rowOff>
    </xdr:from>
    <xdr:to>
      <xdr:col>1</xdr:col>
      <xdr:colOff>666750</xdr:colOff>
      <xdr:row>3</xdr:row>
      <xdr:rowOff>76200</xdr:rowOff>
    </xdr:to>
    <xdr:cxnSp macro="">
      <xdr:nvCxnSpPr>
        <xdr:cNvPr id="95" name="Straight Connector 94">
          <a:extLst>
            <a:ext uri="{FF2B5EF4-FFF2-40B4-BE49-F238E27FC236}">
              <a16:creationId xmlns="" xmlns:a16="http://schemas.microsoft.com/office/drawing/2014/main" id="{00000000-0008-0000-0900-00005F000000}"/>
            </a:ext>
          </a:extLst>
        </xdr:cNvPr>
        <xdr:cNvCxnSpPr/>
      </xdr:nvCxnSpPr>
      <xdr:spPr>
        <a:xfrm>
          <a:off x="304800" y="666750"/>
          <a:ext cx="695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&#193;O%20C&#193;O%20T&#192;I%20CH&#205;NH%20X&#195;/B&#193;O%20C&#193;O%20THU%20CHI%20NG&#194;N%20S&#193;CH/Thu%20chi%20n&#259;m%202022/th&#225;ng%2010.1-2022/CHI%20th&#225;ng%209-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c"/>
      <sheetName val="1"/>
      <sheetName val="2"/>
      <sheetName val="3"/>
      <sheetName val="4"/>
      <sheetName val="5"/>
      <sheetName val="6"/>
      <sheetName val="6T"/>
      <sheetName val="7"/>
      <sheetName val="DT b2022"/>
      <sheetName val="8"/>
      <sheetName val="tháng 9"/>
      <sheetName val="nguon 12-13"/>
      <sheetName val="Gọp 4T"/>
      <sheetName val="tháng 10"/>
      <sheetName val="10T 12"/>
      <sheetName val="10t-13"/>
      <sheetName val="tháng 11"/>
      <sheetName val="tháng 12"/>
      <sheetName val="chinh sửa 12"/>
      <sheetName val="2021-2022"/>
      <sheetName val="2022-20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48">
          <cell r="F248">
            <v>38500000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0"/>
  <sheetViews>
    <sheetView workbookViewId="0">
      <selection activeCell="E14" sqref="E14"/>
    </sheetView>
  </sheetViews>
  <sheetFormatPr defaultColWidth="9.140625" defaultRowHeight="15.75"/>
  <cols>
    <col min="1" max="1" width="13.5703125" style="70" customWidth="1"/>
    <col min="2" max="2" width="14.140625" style="36" customWidth="1"/>
    <col min="3" max="3" width="12.28515625" style="36" customWidth="1"/>
    <col min="4" max="4" width="14.140625" style="36" customWidth="1"/>
    <col min="5" max="5" width="24.140625" style="36" customWidth="1"/>
    <col min="6" max="16384" width="9.140625" style="70"/>
  </cols>
  <sheetData>
    <row r="2" spans="1:5" s="73" customFormat="1">
      <c r="A2" s="79" t="s">
        <v>3</v>
      </c>
      <c r="B2" s="80" t="s">
        <v>50</v>
      </c>
      <c r="C2" s="80" t="s">
        <v>42</v>
      </c>
      <c r="D2" s="80" t="s">
        <v>43</v>
      </c>
      <c r="E2" s="74"/>
    </row>
    <row r="3" spans="1:5">
      <c r="A3" s="77" t="s">
        <v>44</v>
      </c>
      <c r="B3" s="78">
        <v>159802500</v>
      </c>
      <c r="C3" s="78">
        <f>B3</f>
        <v>159802500</v>
      </c>
      <c r="D3" s="78"/>
    </row>
    <row r="4" spans="1:5">
      <c r="A4" s="75" t="s">
        <v>45</v>
      </c>
      <c r="B4" s="76">
        <v>45000000</v>
      </c>
      <c r="C4" s="76">
        <f>B4</f>
        <v>45000000</v>
      </c>
      <c r="D4" s="76"/>
    </row>
    <row r="5" spans="1:5">
      <c r="A5" s="75" t="s">
        <v>46</v>
      </c>
      <c r="B5" s="76">
        <v>163560000</v>
      </c>
      <c r="C5" s="76">
        <f>B5</f>
        <v>163560000</v>
      </c>
      <c r="D5" s="76"/>
    </row>
    <row r="6" spans="1:5">
      <c r="A6" s="75" t="s">
        <v>47</v>
      </c>
      <c r="B6" s="76">
        <v>5587500</v>
      </c>
      <c r="C6" s="76"/>
      <c r="D6" s="76">
        <f>B6</f>
        <v>5587500</v>
      </c>
    </row>
    <row r="7" spans="1:5">
      <c r="A7" s="75" t="s">
        <v>48</v>
      </c>
      <c r="B7" s="76">
        <v>158685000</v>
      </c>
      <c r="C7" s="76">
        <f>434645000-C3-C4-C5</f>
        <v>66282500</v>
      </c>
      <c r="D7" s="76">
        <f>B7-C7</f>
        <v>92402500</v>
      </c>
    </row>
    <row r="8" spans="1:5">
      <c r="A8" s="75" t="s">
        <v>49</v>
      </c>
      <c r="B8" s="76">
        <v>53640000</v>
      </c>
      <c r="C8" s="76"/>
      <c r="D8" s="76">
        <f>B8</f>
        <v>53640000</v>
      </c>
    </row>
    <row r="9" spans="1:5">
      <c r="A9" s="81" t="s">
        <v>51</v>
      </c>
      <c r="B9" s="82">
        <v>107280000</v>
      </c>
      <c r="C9" s="82"/>
      <c r="D9" s="82">
        <f>B9</f>
        <v>107280000</v>
      </c>
    </row>
    <row r="10" spans="1:5" s="71" customFormat="1">
      <c r="A10" s="83" t="s">
        <v>50</v>
      </c>
      <c r="B10" s="84">
        <f>SUM(B3:B9)</f>
        <v>693555000</v>
      </c>
      <c r="C10" s="84">
        <f t="shared" ref="C10:D10" si="0">SUM(C3:C9)</f>
        <v>434645000</v>
      </c>
      <c r="D10" s="84">
        <f t="shared" si="0"/>
        <v>258910000</v>
      </c>
      <c r="E10" s="72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88"/>
  <sheetViews>
    <sheetView workbookViewId="0">
      <pane ySplit="10" topLeftCell="A74" activePane="bottomLeft" state="frozen"/>
      <selection pane="bottomLeft" activeCell="E91" sqref="E91"/>
    </sheetView>
  </sheetViews>
  <sheetFormatPr defaultRowHeight="15"/>
  <cols>
    <col min="1" max="1" width="5" customWidth="1"/>
    <col min="2" max="2" width="11.85546875" customWidth="1"/>
    <col min="3" max="3" width="41.85546875" customWidth="1"/>
    <col min="4" max="4" width="14.7109375" customWidth="1"/>
    <col min="5" max="5" width="14.5703125" customWidth="1"/>
    <col min="6" max="6" width="15" customWidth="1"/>
    <col min="7" max="7" width="6.28515625" customWidth="1"/>
    <col min="8" max="8" width="7.85546875" customWidth="1"/>
    <col min="9" max="9" width="7.5703125" customWidth="1"/>
    <col min="10" max="10" width="32.28515625" customWidth="1"/>
    <col min="12" max="12" width="17" customWidth="1"/>
  </cols>
  <sheetData>
    <row r="1" spans="1:12">
      <c r="F1" s="195"/>
      <c r="G1" s="195"/>
      <c r="H1" s="195"/>
      <c r="I1" s="195"/>
      <c r="J1" s="195"/>
    </row>
    <row r="2" spans="1:12" ht="15.75">
      <c r="A2" s="196" t="s">
        <v>24</v>
      </c>
      <c r="B2" s="196"/>
      <c r="C2" s="196"/>
      <c r="D2" s="196"/>
      <c r="E2" s="196"/>
      <c r="F2" s="196"/>
      <c r="G2" s="196"/>
      <c r="H2" s="196"/>
      <c r="I2" s="196"/>
      <c r="J2" s="196"/>
      <c r="K2" s="2"/>
    </row>
    <row r="3" spans="1:12" ht="15.75">
      <c r="A3" s="197" t="s">
        <v>25</v>
      </c>
      <c r="B3" s="197"/>
      <c r="C3" s="197"/>
      <c r="D3" s="197"/>
      <c r="E3" s="197"/>
      <c r="F3" s="197"/>
      <c r="G3" s="197"/>
      <c r="H3" s="197"/>
      <c r="I3" s="197"/>
      <c r="J3" s="197"/>
      <c r="K3" s="2"/>
    </row>
    <row r="4" spans="1:12" ht="15.75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2"/>
    </row>
    <row r="5" spans="1:12" ht="18.75">
      <c r="A5" s="198" t="s">
        <v>29</v>
      </c>
      <c r="B5" s="198"/>
      <c r="C5" s="198"/>
      <c r="D5" s="198"/>
      <c r="E5" s="198"/>
      <c r="F5" s="198"/>
      <c r="G5" s="198"/>
      <c r="H5" s="198"/>
      <c r="I5" s="198"/>
      <c r="J5" s="198"/>
      <c r="K5" s="2"/>
      <c r="L5" s="1">
        <f>F18+F25+F31</f>
        <v>3240000</v>
      </c>
    </row>
    <row r="6" spans="1:12" ht="18.75">
      <c r="A6" s="198" t="s">
        <v>297</v>
      </c>
      <c r="B6" s="198"/>
      <c r="C6" s="198"/>
      <c r="D6" s="198"/>
      <c r="E6" s="198"/>
      <c r="F6" s="198"/>
      <c r="G6" s="198"/>
      <c r="H6" s="198"/>
      <c r="I6" s="198"/>
      <c r="J6" s="198"/>
      <c r="K6" s="2"/>
    </row>
    <row r="7" spans="1:12" ht="16.5">
      <c r="A7" s="2"/>
      <c r="B7" s="2"/>
      <c r="C7" s="2"/>
      <c r="D7" s="2"/>
      <c r="E7" s="2"/>
      <c r="F7" s="194" t="s">
        <v>28</v>
      </c>
      <c r="G7" s="194"/>
      <c r="H7" s="194"/>
      <c r="I7" s="194"/>
      <c r="J7" s="194"/>
      <c r="K7" s="2"/>
    </row>
    <row r="8" spans="1:12" ht="15.75">
      <c r="A8" s="200" t="s">
        <v>0</v>
      </c>
      <c r="B8" s="200" t="s">
        <v>26</v>
      </c>
      <c r="C8" s="201" t="s">
        <v>3</v>
      </c>
      <c r="D8" s="201" t="s">
        <v>4</v>
      </c>
      <c r="E8" s="203" t="s">
        <v>5</v>
      </c>
      <c r="F8" s="203" t="s">
        <v>6</v>
      </c>
      <c r="G8" s="203" t="s">
        <v>20</v>
      </c>
      <c r="H8" s="203" t="s">
        <v>22</v>
      </c>
      <c r="I8" s="203" t="s">
        <v>21</v>
      </c>
      <c r="J8" s="201" t="s">
        <v>27</v>
      </c>
      <c r="K8" s="2"/>
    </row>
    <row r="9" spans="1:12" ht="15.75">
      <c r="A9" s="200"/>
      <c r="B9" s="200"/>
      <c r="C9" s="201"/>
      <c r="D9" s="202"/>
      <c r="E9" s="204"/>
      <c r="F9" s="204"/>
      <c r="G9" s="204"/>
      <c r="H9" s="204"/>
      <c r="I9" s="204"/>
      <c r="J9" s="202"/>
      <c r="K9" s="2"/>
    </row>
    <row r="10" spans="1:12" ht="15.75">
      <c r="A10" s="200"/>
      <c r="B10" s="200"/>
      <c r="C10" s="201"/>
      <c r="D10" s="202"/>
      <c r="E10" s="205"/>
      <c r="F10" s="205"/>
      <c r="G10" s="205"/>
      <c r="H10" s="205"/>
      <c r="I10" s="205"/>
      <c r="J10" s="202"/>
      <c r="K10" s="2"/>
    </row>
    <row r="11" spans="1:12" ht="15.75">
      <c r="A11" s="41">
        <v>1</v>
      </c>
      <c r="B11" s="41"/>
      <c r="C11" s="41">
        <v>2</v>
      </c>
      <c r="D11" s="41">
        <v>3</v>
      </c>
      <c r="E11" s="41">
        <v>4</v>
      </c>
      <c r="F11" s="41">
        <v>5</v>
      </c>
      <c r="G11" s="41">
        <v>6</v>
      </c>
      <c r="H11" s="41">
        <v>7</v>
      </c>
      <c r="I11" s="41">
        <v>8</v>
      </c>
      <c r="J11" s="41">
        <v>9</v>
      </c>
      <c r="K11" s="3"/>
    </row>
    <row r="12" spans="1:12" ht="15.75">
      <c r="A12" s="123"/>
      <c r="B12" s="123"/>
      <c r="C12" s="61" t="s">
        <v>31</v>
      </c>
      <c r="D12" s="63">
        <f>SUM(D13:D60)</f>
        <v>2076896500</v>
      </c>
      <c r="E12" s="63">
        <f>E13+E15+E18+E22+E25+E31+E34+E38+E47+E53+E55+E57+E59+E60</f>
        <v>2030376500</v>
      </c>
      <c r="F12" s="63">
        <f>D12-E12</f>
        <v>46520000</v>
      </c>
      <c r="G12" s="58"/>
      <c r="H12" s="58"/>
      <c r="I12" s="58"/>
      <c r="J12" s="123"/>
      <c r="K12" s="3"/>
    </row>
    <row r="13" spans="1:12" s="55" customFormat="1" ht="31.5">
      <c r="A13" s="124">
        <v>1</v>
      </c>
      <c r="B13" s="125" t="s">
        <v>169</v>
      </c>
      <c r="C13" s="126" t="s">
        <v>170</v>
      </c>
      <c r="D13" s="141">
        <v>153097500</v>
      </c>
      <c r="E13" s="127">
        <f>E14</f>
        <v>153097500</v>
      </c>
      <c r="F13" s="127">
        <f>D13-E13</f>
        <v>0</v>
      </c>
      <c r="G13" s="128">
        <v>809</v>
      </c>
      <c r="H13" s="129" t="s">
        <v>167</v>
      </c>
      <c r="I13" s="130">
        <v>8006</v>
      </c>
      <c r="J13" s="134" t="s">
        <v>168</v>
      </c>
      <c r="K13" s="3"/>
    </row>
    <row r="14" spans="1:12" s="55" customFormat="1" ht="31.5">
      <c r="A14" s="92"/>
      <c r="B14" s="92" t="s">
        <v>172</v>
      </c>
      <c r="C14" s="93" t="s">
        <v>171</v>
      </c>
      <c r="D14" s="116"/>
      <c r="E14" s="116">
        <f>D13</f>
        <v>153097500</v>
      </c>
      <c r="F14" s="116"/>
      <c r="G14" s="117"/>
      <c r="H14" s="117"/>
      <c r="I14" s="117"/>
      <c r="J14" s="116"/>
      <c r="K14" s="3"/>
    </row>
    <row r="15" spans="1:12" s="55" customFormat="1" ht="15.75">
      <c r="A15" s="11">
        <v>2</v>
      </c>
      <c r="B15" s="85" t="s">
        <v>173</v>
      </c>
      <c r="C15" s="12" t="s">
        <v>174</v>
      </c>
      <c r="D15" s="42">
        <v>30000000</v>
      </c>
      <c r="E15" s="12">
        <f>E16+E17</f>
        <v>30000000</v>
      </c>
      <c r="F15" s="12">
        <f>D15-E15</f>
        <v>0</v>
      </c>
      <c r="G15" s="117">
        <v>989</v>
      </c>
      <c r="H15" s="117">
        <v>221</v>
      </c>
      <c r="I15" s="21"/>
      <c r="J15" s="100"/>
      <c r="K15" s="3"/>
    </row>
    <row r="16" spans="1:12" s="55" customFormat="1" ht="15.75">
      <c r="A16" s="11"/>
      <c r="B16" s="85" t="s">
        <v>193</v>
      </c>
      <c r="C16" s="12" t="s">
        <v>205</v>
      </c>
      <c r="D16" s="12"/>
      <c r="E16" s="12">
        <f>30000000-E17</f>
        <v>17550000</v>
      </c>
      <c r="F16" s="12"/>
      <c r="G16" s="117"/>
      <c r="H16" s="117"/>
      <c r="I16" s="21"/>
      <c r="J16" s="100"/>
      <c r="K16" s="3"/>
    </row>
    <row r="17" spans="1:12" s="55" customFormat="1" ht="15.75">
      <c r="A17" s="11"/>
      <c r="B17" s="47" t="s">
        <v>193</v>
      </c>
      <c r="C17" s="12" t="s">
        <v>204</v>
      </c>
      <c r="D17" s="12"/>
      <c r="E17" s="12">
        <v>12450000</v>
      </c>
      <c r="F17" s="12"/>
      <c r="G17" s="117"/>
      <c r="H17" s="117"/>
      <c r="I17" s="21"/>
      <c r="J17" s="100"/>
      <c r="K17" s="3"/>
    </row>
    <row r="18" spans="1:12" s="55" customFormat="1" ht="31.5">
      <c r="A18" s="11">
        <v>3</v>
      </c>
      <c r="B18" s="121">
        <v>44837</v>
      </c>
      <c r="C18" s="120" t="s">
        <v>176</v>
      </c>
      <c r="D18" s="142">
        <v>9650000</v>
      </c>
      <c r="E18" s="94">
        <f>E19+E20+E21</f>
        <v>9650000</v>
      </c>
      <c r="F18" s="94">
        <f>D18-E18</f>
        <v>0</v>
      </c>
      <c r="G18" s="117">
        <v>813</v>
      </c>
      <c r="H18" s="117">
        <v>361</v>
      </c>
      <c r="I18" s="21"/>
      <c r="J18" s="134" t="s">
        <v>177</v>
      </c>
      <c r="K18" s="3">
        <v>8400</v>
      </c>
    </row>
    <row r="19" spans="1:12" s="55" customFormat="1" ht="15.75">
      <c r="A19" s="11"/>
      <c r="B19" s="135" t="s">
        <v>199</v>
      </c>
      <c r="C19" s="120" t="s">
        <v>200</v>
      </c>
      <c r="D19" s="94"/>
      <c r="E19" s="12">
        <v>1250000</v>
      </c>
      <c r="F19" s="94"/>
      <c r="G19" s="117"/>
      <c r="H19" s="117"/>
      <c r="I19" s="21"/>
      <c r="J19" s="134"/>
      <c r="K19" s="3"/>
    </row>
    <row r="20" spans="1:12" s="55" customFormat="1" ht="15.75">
      <c r="A20" s="11"/>
      <c r="B20" s="135" t="s">
        <v>201</v>
      </c>
      <c r="C20" s="120" t="s">
        <v>202</v>
      </c>
      <c r="D20" s="94"/>
      <c r="E20" s="12">
        <v>7000000</v>
      </c>
      <c r="F20" s="94"/>
      <c r="G20" s="117"/>
      <c r="H20" s="117"/>
      <c r="I20" s="21"/>
      <c r="J20" s="134"/>
      <c r="K20" s="3"/>
    </row>
    <row r="21" spans="1:12" s="55" customFormat="1" ht="15.75">
      <c r="A21" s="11"/>
      <c r="B21" s="121"/>
      <c r="C21" s="120" t="s">
        <v>203</v>
      </c>
      <c r="D21" s="94"/>
      <c r="E21" s="12">
        <v>1400000</v>
      </c>
      <c r="F21" s="94"/>
      <c r="G21" s="117"/>
      <c r="H21" s="117"/>
      <c r="I21" s="21"/>
      <c r="J21" s="134"/>
      <c r="K21" s="3"/>
    </row>
    <row r="22" spans="1:12" s="55" customFormat="1" ht="31.5">
      <c r="A22" s="92">
        <v>4</v>
      </c>
      <c r="B22" s="121" t="s">
        <v>178</v>
      </c>
      <c r="C22" s="120" t="s">
        <v>179</v>
      </c>
      <c r="D22" s="142">
        <v>610500000</v>
      </c>
      <c r="E22" s="94">
        <f>E23+E24</f>
        <v>610500000</v>
      </c>
      <c r="F22" s="94">
        <f>D22-E22</f>
        <v>0</v>
      </c>
      <c r="G22" s="117">
        <v>860</v>
      </c>
      <c r="H22" s="117">
        <v>398</v>
      </c>
      <c r="I22" s="21">
        <v>7753</v>
      </c>
      <c r="J22" s="134" t="s">
        <v>180</v>
      </c>
      <c r="K22" s="3">
        <f>9650-K18</f>
        <v>1250</v>
      </c>
    </row>
    <row r="23" spans="1:12" s="55" customFormat="1" ht="31.5">
      <c r="A23" s="92"/>
      <c r="B23" s="121"/>
      <c r="C23" s="120" t="s">
        <v>188</v>
      </c>
      <c r="D23" s="94"/>
      <c r="E23" s="94">
        <v>562500000</v>
      </c>
      <c r="F23" s="12"/>
      <c r="G23" s="117"/>
      <c r="H23" s="117"/>
      <c r="I23" s="21"/>
      <c r="J23" s="134"/>
      <c r="K23" s="3"/>
    </row>
    <row r="24" spans="1:12" s="55" customFormat="1" ht="31.5">
      <c r="A24" s="92"/>
      <c r="B24" s="121"/>
      <c r="C24" s="120" t="s">
        <v>189</v>
      </c>
      <c r="D24" s="94"/>
      <c r="E24" s="94">
        <v>48000000</v>
      </c>
      <c r="F24" s="12"/>
      <c r="G24" s="117"/>
      <c r="H24" s="117"/>
      <c r="I24" s="21"/>
      <c r="J24" s="134"/>
      <c r="K24" s="3"/>
    </row>
    <row r="25" spans="1:12" s="55" customFormat="1" ht="31.5">
      <c r="A25" s="92">
        <v>5</v>
      </c>
      <c r="B25" s="121" t="s">
        <v>182</v>
      </c>
      <c r="C25" s="120" t="s">
        <v>183</v>
      </c>
      <c r="D25" s="142">
        <v>10000000</v>
      </c>
      <c r="E25" s="94">
        <f>SUM(E26:E30)</f>
        <v>10000000</v>
      </c>
      <c r="F25" s="94">
        <f>D25-E25</f>
        <v>0</v>
      </c>
      <c r="G25" s="117">
        <v>812</v>
      </c>
      <c r="H25" s="117">
        <v>361</v>
      </c>
      <c r="I25" s="21"/>
      <c r="J25" s="134" t="s">
        <v>184</v>
      </c>
      <c r="K25" s="3"/>
    </row>
    <row r="26" spans="1:12" s="55" customFormat="1" ht="15.75">
      <c r="A26" s="92"/>
      <c r="B26" s="135" t="s">
        <v>199</v>
      </c>
      <c r="C26" s="120" t="s">
        <v>206</v>
      </c>
      <c r="D26" s="94"/>
      <c r="E26" s="12">
        <v>2500000</v>
      </c>
      <c r="F26" s="94"/>
      <c r="G26" s="117"/>
      <c r="H26" s="117"/>
      <c r="I26" s="21"/>
      <c r="J26" s="134"/>
      <c r="K26" s="3"/>
    </row>
    <row r="27" spans="1:12" s="55" customFormat="1" ht="15.75">
      <c r="A27" s="92"/>
      <c r="B27" s="135" t="s">
        <v>201</v>
      </c>
      <c r="C27" s="120" t="s">
        <v>207</v>
      </c>
      <c r="D27" s="94"/>
      <c r="E27" s="12">
        <v>2000000</v>
      </c>
      <c r="F27" s="94"/>
      <c r="G27" s="117"/>
      <c r="H27" s="117"/>
      <c r="I27" s="21"/>
      <c r="J27" s="134"/>
      <c r="K27" s="3"/>
    </row>
    <row r="28" spans="1:12" s="55" customFormat="1" ht="15.75">
      <c r="A28" s="92"/>
      <c r="B28" s="135" t="s">
        <v>7</v>
      </c>
      <c r="C28" s="120" t="s">
        <v>208</v>
      </c>
      <c r="D28" s="94"/>
      <c r="E28" s="12">
        <v>200000</v>
      </c>
      <c r="F28" s="94"/>
      <c r="G28" s="117"/>
      <c r="H28" s="117"/>
      <c r="I28" s="21"/>
      <c r="J28" s="134"/>
      <c r="K28" s="3"/>
    </row>
    <row r="29" spans="1:12" s="55" customFormat="1" ht="15.75">
      <c r="A29" s="92"/>
      <c r="B29" s="135" t="s">
        <v>7</v>
      </c>
      <c r="C29" s="120" t="s">
        <v>209</v>
      </c>
      <c r="D29" s="94"/>
      <c r="E29" s="12">
        <v>4700000</v>
      </c>
      <c r="F29" s="94"/>
      <c r="G29" s="117"/>
      <c r="H29" s="117"/>
      <c r="I29" s="21"/>
      <c r="J29" s="134"/>
      <c r="K29" s="3"/>
    </row>
    <row r="30" spans="1:12" s="55" customFormat="1" ht="15.75">
      <c r="A30" s="92"/>
      <c r="B30" s="135" t="s">
        <v>7</v>
      </c>
      <c r="C30" s="120" t="s">
        <v>210</v>
      </c>
      <c r="D30" s="94"/>
      <c r="E30" s="12">
        <v>600000</v>
      </c>
      <c r="F30" s="94"/>
      <c r="G30" s="117"/>
      <c r="H30" s="117"/>
      <c r="I30" s="21"/>
      <c r="J30" s="134"/>
      <c r="K30" s="3"/>
    </row>
    <row r="31" spans="1:12" s="55" customFormat="1" ht="31.5">
      <c r="A31" s="92">
        <v>6</v>
      </c>
      <c r="B31" s="121" t="s">
        <v>185</v>
      </c>
      <c r="C31" s="120" t="s">
        <v>186</v>
      </c>
      <c r="D31" s="142">
        <v>949644000</v>
      </c>
      <c r="E31" s="94">
        <f>E32+E33</f>
        <v>946404000</v>
      </c>
      <c r="F31" s="94">
        <f>D31-E31</f>
        <v>3240000</v>
      </c>
      <c r="G31" s="117">
        <v>860</v>
      </c>
      <c r="H31" s="117">
        <v>398</v>
      </c>
      <c r="I31" s="117">
        <v>7753</v>
      </c>
      <c r="J31" s="134" t="s">
        <v>232</v>
      </c>
      <c r="K31" s="3"/>
      <c r="L31" s="138"/>
    </row>
    <row r="32" spans="1:12" s="55" customFormat="1" ht="31.5">
      <c r="A32" s="92"/>
      <c r="B32" s="135" t="s">
        <v>196</v>
      </c>
      <c r="C32" s="120" t="s">
        <v>198</v>
      </c>
      <c r="D32" s="94"/>
      <c r="E32" s="94">
        <v>767404000</v>
      </c>
      <c r="F32" s="94"/>
      <c r="G32" s="117"/>
      <c r="H32" s="117"/>
      <c r="I32" s="21"/>
      <c r="J32" s="137"/>
      <c r="K32" s="3"/>
      <c r="L32" s="138"/>
    </row>
    <row r="33" spans="1:11" s="55" customFormat="1" ht="31.5">
      <c r="A33" s="92"/>
      <c r="B33" s="135" t="s">
        <v>196</v>
      </c>
      <c r="C33" s="120" t="s">
        <v>197</v>
      </c>
      <c r="D33" s="94"/>
      <c r="E33" s="94">
        <v>179000000</v>
      </c>
      <c r="F33" s="94"/>
      <c r="G33" s="117"/>
      <c r="H33" s="117"/>
      <c r="I33" s="21"/>
      <c r="J33" s="137"/>
      <c r="K33" s="3"/>
    </row>
    <row r="34" spans="1:11" s="55" customFormat="1" ht="31.5">
      <c r="A34" s="92">
        <v>7</v>
      </c>
      <c r="B34" s="121" t="s">
        <v>214</v>
      </c>
      <c r="C34" s="120" t="s">
        <v>215</v>
      </c>
      <c r="D34" s="142">
        <v>55000000</v>
      </c>
      <c r="E34" s="94">
        <f>E35+E36+E37</f>
        <v>48600000</v>
      </c>
      <c r="F34" s="94">
        <f>D34-E34</f>
        <v>6400000</v>
      </c>
      <c r="G34" s="117">
        <v>810</v>
      </c>
      <c r="H34" s="153" t="s">
        <v>251</v>
      </c>
      <c r="I34" s="21"/>
      <c r="J34" s="134" t="s">
        <v>230</v>
      </c>
      <c r="K34" s="3"/>
    </row>
    <row r="35" spans="1:11" s="55" customFormat="1" ht="15.75">
      <c r="A35" s="92"/>
      <c r="B35" s="135" t="s">
        <v>227</v>
      </c>
      <c r="C35" s="120" t="s">
        <v>229</v>
      </c>
      <c r="D35" s="94"/>
      <c r="E35" s="94">
        <v>6600000</v>
      </c>
      <c r="F35" s="94"/>
      <c r="G35" s="117"/>
      <c r="H35" s="117"/>
      <c r="I35" s="21"/>
      <c r="J35" s="137"/>
      <c r="K35" s="3"/>
    </row>
    <row r="36" spans="1:11" s="55" customFormat="1" ht="15.75">
      <c r="A36" s="92"/>
      <c r="B36" s="135" t="s">
        <v>7</v>
      </c>
      <c r="C36" s="120" t="s">
        <v>228</v>
      </c>
      <c r="D36" s="94"/>
      <c r="E36" s="94">
        <v>3500000</v>
      </c>
      <c r="F36" s="94"/>
      <c r="G36" s="117"/>
      <c r="H36" s="117"/>
      <c r="I36" s="21"/>
      <c r="J36" s="137"/>
      <c r="K36" s="3"/>
    </row>
    <row r="37" spans="1:11" s="55" customFormat="1" ht="15.75">
      <c r="A37" s="92"/>
      <c r="B37" s="135"/>
      <c r="C37" s="120" t="s">
        <v>298</v>
      </c>
      <c r="D37" s="94"/>
      <c r="E37" s="94">
        <f>'[1]tháng 9'!$F$248</f>
        <v>38500000</v>
      </c>
      <c r="F37" s="94"/>
      <c r="G37" s="117"/>
      <c r="H37" s="117"/>
      <c r="I37" s="21"/>
      <c r="J37" s="137"/>
      <c r="K37" s="3"/>
    </row>
    <row r="38" spans="1:11" s="55" customFormat="1" ht="31.5">
      <c r="A38" s="92">
        <v>8</v>
      </c>
      <c r="B38" s="135">
        <v>44900</v>
      </c>
      <c r="C38" s="120" t="s">
        <v>213</v>
      </c>
      <c r="D38" s="142">
        <v>114345000</v>
      </c>
      <c r="E38" s="94">
        <f>SUM(E39:E46)</f>
        <v>114345000</v>
      </c>
      <c r="F38" s="94">
        <f>D38-E38</f>
        <v>0</v>
      </c>
      <c r="G38" s="117">
        <v>860</v>
      </c>
      <c r="H38" s="117">
        <v>332</v>
      </c>
      <c r="I38" s="21"/>
      <c r="J38" s="134" t="s">
        <v>231</v>
      </c>
      <c r="K38" s="3"/>
    </row>
    <row r="39" spans="1:11" s="55" customFormat="1" ht="15.75">
      <c r="A39" s="92"/>
      <c r="B39" s="135" t="s">
        <v>218</v>
      </c>
      <c r="C39" s="120" t="s">
        <v>219</v>
      </c>
      <c r="D39" s="94"/>
      <c r="E39" s="94">
        <v>41400000</v>
      </c>
      <c r="F39" s="94"/>
      <c r="G39" s="117"/>
      <c r="H39" s="117"/>
      <c r="I39" s="21"/>
      <c r="J39" s="137"/>
      <c r="K39" s="3"/>
    </row>
    <row r="40" spans="1:11" s="55" customFormat="1" ht="15.75">
      <c r="A40" s="92"/>
      <c r="B40" s="135"/>
      <c r="C40" s="120" t="s">
        <v>220</v>
      </c>
      <c r="D40" s="94"/>
      <c r="E40" s="94">
        <v>7500000</v>
      </c>
      <c r="F40" s="94"/>
      <c r="G40" s="117"/>
      <c r="H40" s="117"/>
      <c r="I40" s="21"/>
      <c r="J40" s="137"/>
      <c r="K40" s="3"/>
    </row>
    <row r="41" spans="1:11" s="55" customFormat="1" ht="15.75">
      <c r="A41" s="92"/>
      <c r="B41" s="135"/>
      <c r="C41" s="120" t="s">
        <v>221</v>
      </c>
      <c r="D41" s="94"/>
      <c r="E41" s="94">
        <v>3000000</v>
      </c>
      <c r="F41" s="94"/>
      <c r="G41" s="117"/>
      <c r="H41" s="117"/>
      <c r="I41" s="21"/>
      <c r="J41" s="137"/>
      <c r="K41" s="3"/>
    </row>
    <row r="42" spans="1:11" s="55" customFormat="1" ht="15.75">
      <c r="A42" s="92"/>
      <c r="B42" s="135"/>
      <c r="C42" s="120" t="s">
        <v>222</v>
      </c>
      <c r="D42" s="94"/>
      <c r="E42" s="94">
        <v>6000000</v>
      </c>
      <c r="F42" s="94"/>
      <c r="G42" s="117"/>
      <c r="H42" s="117"/>
      <c r="I42" s="21"/>
      <c r="J42" s="137"/>
      <c r="K42" s="3"/>
    </row>
    <row r="43" spans="1:11" s="55" customFormat="1" ht="15.75">
      <c r="A43" s="92"/>
      <c r="B43" s="135"/>
      <c r="C43" s="120" t="s">
        <v>223</v>
      </c>
      <c r="D43" s="94"/>
      <c r="E43" s="94">
        <v>6000000</v>
      </c>
      <c r="F43" s="94"/>
      <c r="G43" s="117"/>
      <c r="H43" s="117"/>
      <c r="I43" s="21"/>
      <c r="J43" s="137"/>
      <c r="K43" s="3"/>
    </row>
    <row r="44" spans="1:11" s="55" customFormat="1" ht="15.75">
      <c r="A44" s="92"/>
      <c r="B44" s="135"/>
      <c r="C44" s="120" t="s">
        <v>224</v>
      </c>
      <c r="D44" s="94"/>
      <c r="E44" s="94">
        <v>37945000</v>
      </c>
      <c r="F44" s="94"/>
      <c r="G44" s="117"/>
      <c r="H44" s="117"/>
      <c r="I44" s="21"/>
      <c r="J44" s="137"/>
      <c r="K44" s="3"/>
    </row>
    <row r="45" spans="1:11" s="55" customFormat="1" ht="15.75">
      <c r="A45" s="92"/>
      <c r="B45" s="135"/>
      <c r="C45" s="120" t="s">
        <v>225</v>
      </c>
      <c r="D45" s="94"/>
      <c r="E45" s="94">
        <v>7500000</v>
      </c>
      <c r="F45" s="94"/>
      <c r="G45" s="117"/>
      <c r="H45" s="117"/>
      <c r="I45" s="21"/>
      <c r="J45" s="137"/>
      <c r="K45" s="3"/>
    </row>
    <row r="46" spans="1:11" s="55" customFormat="1" ht="15.75">
      <c r="A46" s="92"/>
      <c r="B46" s="135"/>
      <c r="C46" s="120" t="s">
        <v>226</v>
      </c>
      <c r="D46" s="94"/>
      <c r="E46" s="94">
        <v>5000000</v>
      </c>
      <c r="F46" s="94"/>
      <c r="G46" s="117"/>
      <c r="H46" s="117"/>
      <c r="I46" s="21"/>
      <c r="J46" s="137"/>
      <c r="K46" s="3"/>
    </row>
    <row r="47" spans="1:11" s="55" customFormat="1" ht="15.75">
      <c r="A47" s="92">
        <v>9</v>
      </c>
      <c r="B47" s="135" t="s">
        <v>216</v>
      </c>
      <c r="C47" s="120" t="s">
        <v>217</v>
      </c>
      <c r="D47" s="142">
        <v>60000000</v>
      </c>
      <c r="E47" s="94">
        <f>SUM(E48:E52)</f>
        <v>60000000</v>
      </c>
      <c r="F47" s="94">
        <f>D47-E47</f>
        <v>0</v>
      </c>
      <c r="G47" s="117">
        <v>860</v>
      </c>
      <c r="H47" s="117">
        <v>332</v>
      </c>
      <c r="I47" s="21"/>
      <c r="J47" s="134" t="s">
        <v>233</v>
      </c>
      <c r="K47" s="3"/>
    </row>
    <row r="48" spans="1:11" s="55" customFormat="1" ht="15.75">
      <c r="A48" s="92"/>
      <c r="B48" s="121" t="s">
        <v>253</v>
      </c>
      <c r="C48" s="120" t="s">
        <v>254</v>
      </c>
      <c r="D48" s="142"/>
      <c r="E48" s="94">
        <v>7468000</v>
      </c>
      <c r="F48" s="94"/>
      <c r="G48" s="117"/>
      <c r="H48" s="117"/>
      <c r="I48" s="21"/>
      <c r="J48" s="134"/>
      <c r="K48" s="3"/>
    </row>
    <row r="49" spans="1:11" s="55" customFormat="1" ht="15.75">
      <c r="A49" s="92"/>
      <c r="B49" s="135" t="s">
        <v>7</v>
      </c>
      <c r="C49" s="120" t="s">
        <v>257</v>
      </c>
      <c r="D49" s="142"/>
      <c r="E49" s="94">
        <v>11652000</v>
      </c>
      <c r="F49" s="94"/>
      <c r="G49" s="117"/>
      <c r="H49" s="117"/>
      <c r="I49" s="21"/>
      <c r="J49" s="134"/>
      <c r="K49" s="3"/>
    </row>
    <row r="50" spans="1:11" s="55" customFormat="1" ht="15.75">
      <c r="A50" s="92"/>
      <c r="B50" s="135" t="s">
        <v>7</v>
      </c>
      <c r="C50" s="120" t="s">
        <v>258</v>
      </c>
      <c r="D50" s="142"/>
      <c r="E50" s="94">
        <v>2580000</v>
      </c>
      <c r="F50" s="94"/>
      <c r="G50" s="117"/>
      <c r="H50" s="117"/>
      <c r="I50" s="21"/>
      <c r="J50" s="134"/>
      <c r="K50" s="3"/>
    </row>
    <row r="51" spans="1:11" s="55" customFormat="1" ht="15.75">
      <c r="A51" s="92"/>
      <c r="B51" s="135" t="s">
        <v>7</v>
      </c>
      <c r="C51" s="120" t="s">
        <v>259</v>
      </c>
      <c r="D51" s="142"/>
      <c r="E51" s="94">
        <v>12500000</v>
      </c>
      <c r="F51" s="94"/>
      <c r="G51" s="117"/>
      <c r="H51" s="117"/>
      <c r="I51" s="21"/>
      <c r="J51" s="134"/>
      <c r="K51" s="3"/>
    </row>
    <row r="52" spans="1:11" s="55" customFormat="1" ht="15.75">
      <c r="A52" s="92"/>
      <c r="B52" s="135" t="s">
        <v>7</v>
      </c>
      <c r="C52" s="120" t="s">
        <v>260</v>
      </c>
      <c r="D52" s="142"/>
      <c r="E52" s="94">
        <v>25800000</v>
      </c>
      <c r="F52" s="94"/>
      <c r="G52" s="117"/>
      <c r="H52" s="117"/>
      <c r="I52" s="21"/>
      <c r="J52" s="134"/>
      <c r="K52" s="3"/>
    </row>
    <row r="53" spans="1:11" s="55" customFormat="1" ht="15.75">
      <c r="A53" s="92">
        <v>10</v>
      </c>
      <c r="B53" s="135">
        <v>44718</v>
      </c>
      <c r="C53" s="120" t="s">
        <v>248</v>
      </c>
      <c r="D53" s="142">
        <v>6000000</v>
      </c>
      <c r="E53" s="94">
        <f>E54</f>
        <v>6000000</v>
      </c>
      <c r="F53" s="94">
        <f>D53-E53</f>
        <v>0</v>
      </c>
      <c r="G53" s="117">
        <v>860</v>
      </c>
      <c r="H53" s="117">
        <v>332</v>
      </c>
      <c r="I53" s="21"/>
      <c r="J53" s="134" t="s">
        <v>236</v>
      </c>
      <c r="K53" s="3"/>
    </row>
    <row r="54" spans="1:11" s="55" customFormat="1" ht="15.75">
      <c r="A54" s="92"/>
      <c r="B54" s="135" t="s">
        <v>250</v>
      </c>
      <c r="C54" s="120" t="s">
        <v>249</v>
      </c>
      <c r="D54" s="142"/>
      <c r="E54" s="94">
        <v>6000000</v>
      </c>
      <c r="F54" s="94"/>
      <c r="G54" s="117"/>
      <c r="H54" s="117"/>
      <c r="I54" s="21"/>
      <c r="J54" s="134"/>
      <c r="K54" s="3"/>
    </row>
    <row r="55" spans="1:11" s="55" customFormat="1" ht="15.75">
      <c r="A55" s="92">
        <v>11</v>
      </c>
      <c r="B55" s="135" t="s">
        <v>238</v>
      </c>
      <c r="C55" s="120" t="s">
        <v>239</v>
      </c>
      <c r="D55" s="142">
        <v>5960000</v>
      </c>
      <c r="E55" s="94">
        <f>E56</f>
        <v>5960000</v>
      </c>
      <c r="F55" s="94">
        <f>D55-E55</f>
        <v>0</v>
      </c>
      <c r="G55" s="117">
        <v>810</v>
      </c>
      <c r="H55" s="153" t="s">
        <v>251</v>
      </c>
      <c r="I55" s="21"/>
      <c r="J55" s="134" t="s">
        <v>240</v>
      </c>
      <c r="K55" s="3"/>
    </row>
    <row r="56" spans="1:11" s="55" customFormat="1" ht="15.75">
      <c r="A56" s="92"/>
      <c r="B56" s="135" t="s">
        <v>261</v>
      </c>
      <c r="C56" s="120" t="s">
        <v>262</v>
      </c>
      <c r="D56" s="142"/>
      <c r="E56" s="94">
        <v>5960000</v>
      </c>
      <c r="F56" s="94"/>
      <c r="G56" s="117"/>
      <c r="H56" s="153"/>
      <c r="I56" s="21"/>
      <c r="J56" s="134"/>
      <c r="K56" s="3"/>
    </row>
    <row r="57" spans="1:11" s="55" customFormat="1" ht="15.75">
      <c r="A57" s="92">
        <v>12</v>
      </c>
      <c r="B57" s="121" t="s">
        <v>280</v>
      </c>
      <c r="C57" s="120" t="s">
        <v>281</v>
      </c>
      <c r="D57" s="142">
        <v>5500000</v>
      </c>
      <c r="E57" s="94">
        <f>E58</f>
        <v>5500000</v>
      </c>
      <c r="F57" s="94">
        <f>D57-E57</f>
        <v>0</v>
      </c>
      <c r="G57" s="117"/>
      <c r="H57" s="153"/>
      <c r="I57" s="21"/>
      <c r="J57" s="134" t="s">
        <v>282</v>
      </c>
      <c r="K57" s="3"/>
    </row>
    <row r="58" spans="1:11" s="55" customFormat="1" ht="15.75">
      <c r="A58" s="92"/>
      <c r="B58" s="121">
        <v>44903</v>
      </c>
      <c r="C58" s="120" t="s">
        <v>286</v>
      </c>
      <c r="D58" s="142"/>
      <c r="E58" s="94">
        <v>5500000</v>
      </c>
      <c r="F58" s="94"/>
      <c r="G58" s="117"/>
      <c r="H58" s="153"/>
      <c r="I58" s="21"/>
      <c r="J58" s="134"/>
      <c r="K58" s="3"/>
    </row>
    <row r="59" spans="1:11" s="55" customFormat="1" ht="15.75">
      <c r="A59" s="92">
        <v>13</v>
      </c>
      <c r="B59" s="135" t="s">
        <v>287</v>
      </c>
      <c r="C59" s="120" t="s">
        <v>284</v>
      </c>
      <c r="D59" s="142">
        <v>36880000</v>
      </c>
      <c r="E59" s="94"/>
      <c r="F59" s="94">
        <f>D59-E59</f>
        <v>36880000</v>
      </c>
      <c r="G59" s="117"/>
      <c r="H59" s="153"/>
      <c r="I59" s="21"/>
      <c r="J59" s="134" t="s">
        <v>283</v>
      </c>
      <c r="K59" s="3"/>
    </row>
    <row r="60" spans="1:11" s="55" customFormat="1" ht="31.5">
      <c r="A60" s="92">
        <v>14</v>
      </c>
      <c r="B60" s="121" t="s">
        <v>276</v>
      </c>
      <c r="C60" s="120" t="s">
        <v>277</v>
      </c>
      <c r="D60" s="142">
        <v>30320000</v>
      </c>
      <c r="E60" s="94">
        <f>E61</f>
        <v>30320000</v>
      </c>
      <c r="F60" s="94">
        <f>D60-E60</f>
        <v>0</v>
      </c>
      <c r="G60" s="117">
        <v>805</v>
      </c>
      <c r="H60" s="153">
        <v>341</v>
      </c>
      <c r="I60" s="21"/>
      <c r="J60" s="134" t="s">
        <v>278</v>
      </c>
      <c r="K60" s="3"/>
    </row>
    <row r="61" spans="1:11" s="55" customFormat="1" ht="15.75">
      <c r="A61" s="92"/>
      <c r="B61" s="121">
        <v>44903</v>
      </c>
      <c r="C61" s="120" t="s">
        <v>285</v>
      </c>
      <c r="D61" s="142"/>
      <c r="E61" s="94">
        <f>D60</f>
        <v>30320000</v>
      </c>
      <c r="F61" s="94"/>
      <c r="G61" s="117"/>
      <c r="H61" s="153"/>
      <c r="I61" s="21"/>
      <c r="J61" s="134"/>
      <c r="K61" s="3"/>
    </row>
    <row r="62" spans="1:11" s="55" customFormat="1" ht="15.75">
      <c r="A62" s="92"/>
      <c r="B62" s="121"/>
      <c r="C62" s="131" t="s">
        <v>40</v>
      </c>
      <c r="D62" s="98">
        <f>D63</f>
        <v>58876000</v>
      </c>
      <c r="E62" s="20">
        <f>E63</f>
        <v>58876000</v>
      </c>
      <c r="F62" s="20">
        <f>F63</f>
        <v>0</v>
      </c>
      <c r="G62" s="132"/>
      <c r="H62" s="132"/>
      <c r="I62" s="23"/>
      <c r="J62" s="134"/>
      <c r="K62" s="3"/>
    </row>
    <row r="63" spans="1:11" s="55" customFormat="1" ht="47.25">
      <c r="A63" s="92">
        <v>1</v>
      </c>
      <c r="B63" s="121" t="s">
        <v>185</v>
      </c>
      <c r="C63" s="122" t="s">
        <v>190</v>
      </c>
      <c r="D63" s="94">
        <v>58876000</v>
      </c>
      <c r="E63" s="94">
        <f>E64</f>
        <v>58876000</v>
      </c>
      <c r="F63" s="94">
        <f>D63-E63</f>
        <v>0</v>
      </c>
      <c r="G63" s="152">
        <v>860</v>
      </c>
      <c r="H63" s="152">
        <v>398</v>
      </c>
      <c r="I63" s="152">
        <v>7753</v>
      </c>
      <c r="J63" s="134" t="s">
        <v>232</v>
      </c>
      <c r="K63" s="3"/>
    </row>
    <row r="64" spans="1:11" ht="31.5">
      <c r="A64" s="90">
        <v>2</v>
      </c>
      <c r="B64" s="149" t="s">
        <v>196</v>
      </c>
      <c r="C64" s="150" t="s">
        <v>211</v>
      </c>
      <c r="D64" s="26"/>
      <c r="E64" s="151">
        <v>58876000</v>
      </c>
      <c r="F64" s="26"/>
      <c r="G64" s="152"/>
      <c r="H64" s="152"/>
      <c r="I64" s="152"/>
      <c r="J64" s="27"/>
      <c r="K64" s="3"/>
    </row>
    <row r="65" spans="1:12" ht="15.75">
      <c r="A65" s="90">
        <v>3</v>
      </c>
      <c r="B65" s="149" t="s">
        <v>287</v>
      </c>
      <c r="C65" s="150" t="s">
        <v>288</v>
      </c>
      <c r="D65" s="26">
        <v>73760000</v>
      </c>
      <c r="E65" s="151"/>
      <c r="F65" s="26"/>
      <c r="G65" s="152"/>
      <c r="H65" s="152"/>
      <c r="I65" s="152"/>
      <c r="J65" s="134" t="s">
        <v>289</v>
      </c>
      <c r="K65" s="3"/>
    </row>
    <row r="66" spans="1:12" ht="15.75">
      <c r="A66" s="92"/>
      <c r="B66" s="121"/>
      <c r="C66" s="131" t="s">
        <v>237</v>
      </c>
      <c r="D66" s="98">
        <f>D67+D71</f>
        <v>100812000</v>
      </c>
      <c r="E66" s="98">
        <f>E67+E71</f>
        <v>90032000</v>
      </c>
      <c r="F66" s="20">
        <f>D66-E66</f>
        <v>10780000</v>
      </c>
      <c r="G66" s="132"/>
      <c r="H66" s="132"/>
      <c r="I66" s="23"/>
      <c r="J66" s="134"/>
      <c r="K66" s="3"/>
    </row>
    <row r="67" spans="1:12" ht="31.5">
      <c r="A67" s="92">
        <v>1</v>
      </c>
      <c r="B67" s="121" t="s">
        <v>241</v>
      </c>
      <c r="C67" s="122" t="s">
        <v>242</v>
      </c>
      <c r="D67" s="94">
        <v>30000000</v>
      </c>
      <c r="E67" s="94">
        <f>E68+E69+E70</f>
        <v>19220000</v>
      </c>
      <c r="F67" s="94">
        <f>D67-E67</f>
        <v>10780000</v>
      </c>
      <c r="G67" s="117">
        <v>805</v>
      </c>
      <c r="H67" s="117">
        <v>341</v>
      </c>
      <c r="I67" s="117"/>
      <c r="J67" s="134" t="s">
        <v>243</v>
      </c>
      <c r="K67" s="3"/>
    </row>
    <row r="68" spans="1:12" ht="15.75">
      <c r="A68" s="92"/>
      <c r="B68" s="121" t="s">
        <v>261</v>
      </c>
      <c r="C68" s="122" t="s">
        <v>273</v>
      </c>
      <c r="D68" s="94"/>
      <c r="E68" s="94">
        <v>10000000</v>
      </c>
      <c r="F68" s="94"/>
      <c r="G68" s="117"/>
      <c r="H68" s="117"/>
      <c r="I68" s="117"/>
      <c r="J68" s="134"/>
      <c r="K68" s="3"/>
    </row>
    <row r="69" spans="1:12" ht="15.75">
      <c r="A69" s="92"/>
      <c r="B69" s="121" t="s">
        <v>7</v>
      </c>
      <c r="C69" s="122" t="s">
        <v>274</v>
      </c>
      <c r="D69" s="94"/>
      <c r="E69" s="94">
        <v>8840000</v>
      </c>
      <c r="F69" s="94"/>
      <c r="G69" s="117"/>
      <c r="H69" s="117"/>
      <c r="I69" s="117"/>
      <c r="J69" s="134"/>
      <c r="K69" s="3"/>
    </row>
    <row r="70" spans="1:12" ht="15.75">
      <c r="A70" s="92"/>
      <c r="B70" s="121" t="s">
        <v>7</v>
      </c>
      <c r="C70" s="122" t="s">
        <v>275</v>
      </c>
      <c r="D70" s="94"/>
      <c r="E70" s="94">
        <v>380000</v>
      </c>
      <c r="F70" s="94"/>
      <c r="G70" s="117"/>
      <c r="H70" s="117"/>
      <c r="I70" s="117"/>
      <c r="J70" s="134"/>
      <c r="K70" s="3"/>
    </row>
    <row r="71" spans="1:12" ht="15.75">
      <c r="A71" s="92">
        <v>2</v>
      </c>
      <c r="B71" s="121"/>
      <c r="C71" s="122" t="s">
        <v>263</v>
      </c>
      <c r="D71" s="94">
        <f>D72+D73</f>
        <v>70812000</v>
      </c>
      <c r="E71" s="94">
        <f>E73</f>
        <v>70812000</v>
      </c>
      <c r="F71" s="94">
        <f>D71-E71</f>
        <v>0</v>
      </c>
      <c r="G71" s="117"/>
      <c r="H71" s="117"/>
      <c r="I71" s="117"/>
      <c r="J71" s="134"/>
      <c r="K71" s="3"/>
    </row>
    <row r="72" spans="1:12" ht="31.5">
      <c r="A72" s="92"/>
      <c r="B72" s="135" t="s">
        <v>244</v>
      </c>
      <c r="C72" s="122" t="s">
        <v>264</v>
      </c>
      <c r="D72" s="94">
        <v>32130000</v>
      </c>
      <c r="E72" s="142"/>
      <c r="F72" s="94"/>
      <c r="G72" s="117">
        <v>810</v>
      </c>
      <c r="H72" s="153" t="s">
        <v>251</v>
      </c>
      <c r="I72" s="117">
        <v>7753</v>
      </c>
      <c r="J72" s="134" t="s">
        <v>247</v>
      </c>
      <c r="K72" s="3"/>
    </row>
    <row r="73" spans="1:12" ht="47.25">
      <c r="A73" s="49"/>
      <c r="B73" s="144" t="s">
        <v>255</v>
      </c>
      <c r="C73" s="150" t="s">
        <v>265</v>
      </c>
      <c r="D73" s="155">
        <v>38682000</v>
      </c>
      <c r="E73" s="156">
        <f>SUM(E74:E79)</f>
        <v>70812000</v>
      </c>
      <c r="F73" s="50"/>
      <c r="G73" s="148"/>
      <c r="H73" s="148"/>
      <c r="I73" s="148"/>
      <c r="J73" s="52"/>
      <c r="K73" s="3"/>
    </row>
    <row r="74" spans="1:12" ht="15.75">
      <c r="A74" s="11"/>
      <c r="B74" s="135" t="s">
        <v>261</v>
      </c>
      <c r="C74" s="122" t="s">
        <v>290</v>
      </c>
      <c r="D74" s="94"/>
      <c r="E74" s="142">
        <v>25032000</v>
      </c>
      <c r="F74" s="12"/>
      <c r="G74" s="117"/>
      <c r="H74" s="117"/>
      <c r="I74" s="117"/>
      <c r="J74" s="21"/>
      <c r="K74" s="3"/>
    </row>
    <row r="75" spans="1:12" ht="15.75">
      <c r="A75" s="11"/>
      <c r="B75" s="135" t="s">
        <v>7</v>
      </c>
      <c r="C75" s="122" t="s">
        <v>291</v>
      </c>
      <c r="D75" s="94"/>
      <c r="E75" s="142">
        <v>13650000</v>
      </c>
      <c r="F75" s="12"/>
      <c r="G75" s="117"/>
      <c r="H75" s="117"/>
      <c r="I75" s="117"/>
      <c r="J75" s="21"/>
      <c r="K75" s="3"/>
    </row>
    <row r="76" spans="1:12" ht="21" customHeight="1">
      <c r="A76" s="11"/>
      <c r="B76" s="135" t="s">
        <v>7</v>
      </c>
      <c r="C76" s="122" t="s">
        <v>292</v>
      </c>
      <c r="D76" s="94"/>
      <c r="E76" s="142">
        <v>17880000</v>
      </c>
      <c r="F76" s="12"/>
      <c r="G76" s="117"/>
      <c r="H76" s="117"/>
      <c r="I76" s="117"/>
      <c r="J76" s="21"/>
      <c r="K76" s="3"/>
    </row>
    <row r="77" spans="1:12" ht="15.75">
      <c r="A77" s="11"/>
      <c r="B77" s="135" t="s">
        <v>7</v>
      </c>
      <c r="C77" s="122" t="s">
        <v>293</v>
      </c>
      <c r="D77" s="94"/>
      <c r="E77" s="142">
        <v>9750000</v>
      </c>
      <c r="F77" s="12"/>
      <c r="G77" s="117"/>
      <c r="H77" s="117"/>
      <c r="I77" s="117"/>
      <c r="J77" s="21"/>
      <c r="K77" s="3"/>
    </row>
    <row r="78" spans="1:12" ht="15.75">
      <c r="A78" s="11"/>
      <c r="B78" s="135" t="s">
        <v>7</v>
      </c>
      <c r="C78" s="122" t="s">
        <v>294</v>
      </c>
      <c r="D78" s="94"/>
      <c r="E78" s="142">
        <v>1500000</v>
      </c>
      <c r="F78" s="12"/>
      <c r="G78" s="117"/>
      <c r="H78" s="117"/>
      <c r="I78" s="117"/>
      <c r="J78" s="21"/>
      <c r="K78" s="3"/>
    </row>
    <row r="79" spans="1:12" ht="15.75">
      <c r="A79" s="43"/>
      <c r="B79" s="157" t="s">
        <v>271</v>
      </c>
      <c r="C79" s="158" t="s">
        <v>295</v>
      </c>
      <c r="D79" s="87"/>
      <c r="E79" s="136">
        <v>3000000</v>
      </c>
      <c r="F79" s="44"/>
      <c r="G79" s="159"/>
      <c r="H79" s="159"/>
      <c r="I79" s="159"/>
      <c r="J79" s="46"/>
      <c r="K79" s="3"/>
    </row>
    <row r="80" spans="1:12" ht="17.25">
      <c r="A80" s="13"/>
      <c r="B80" s="13"/>
      <c r="C80" s="15" t="s">
        <v>1</v>
      </c>
      <c r="D80" s="14">
        <f>D12+D62+D66</f>
        <v>2236584500</v>
      </c>
      <c r="E80" s="14">
        <f>E12+E62+E66</f>
        <v>2179284500</v>
      </c>
      <c r="F80" s="14">
        <f>F12+F62+F66</f>
        <v>57300000</v>
      </c>
      <c r="G80" s="14"/>
      <c r="H80" s="14"/>
      <c r="I80" s="14"/>
      <c r="J80" s="13"/>
      <c r="K80" s="4"/>
      <c r="L80" s="1"/>
    </row>
    <row r="81" spans="1:11" ht="17.25">
      <c r="A81" s="5"/>
      <c r="B81" s="5"/>
      <c r="C81" s="8"/>
      <c r="D81" s="207" t="s">
        <v>299</v>
      </c>
      <c r="E81" s="207"/>
      <c r="F81" s="207"/>
      <c r="G81" s="207"/>
      <c r="H81" s="207"/>
      <c r="I81" s="207"/>
      <c r="J81" s="207"/>
      <c r="K81" s="4"/>
    </row>
    <row r="82" spans="1:11" ht="17.25">
      <c r="A82" s="199" t="s">
        <v>30</v>
      </c>
      <c r="B82" s="199"/>
      <c r="C82" s="199"/>
      <c r="D82" s="199" t="s">
        <v>23</v>
      </c>
      <c r="E82" s="199"/>
      <c r="F82" s="199"/>
      <c r="G82" s="199"/>
      <c r="H82" s="199"/>
      <c r="I82" s="199"/>
      <c r="J82" s="199"/>
      <c r="K82" s="4"/>
    </row>
    <row r="83" spans="1:11" ht="17.25">
      <c r="A83" s="4"/>
      <c r="B83" s="4"/>
      <c r="C83" s="8"/>
      <c r="D83" s="22"/>
      <c r="E83" s="22"/>
      <c r="F83" s="22"/>
      <c r="G83" s="8"/>
      <c r="H83" s="8"/>
      <c r="I83" s="8"/>
      <c r="J83" s="5"/>
      <c r="K83" s="4"/>
    </row>
    <row r="84" spans="1:11" ht="17.25">
      <c r="A84" s="4"/>
      <c r="B84" s="4"/>
      <c r="C84" s="5"/>
      <c r="D84" s="5"/>
      <c r="E84" s="8"/>
      <c r="F84" s="5"/>
      <c r="G84" s="5"/>
      <c r="H84" s="5"/>
      <c r="I84" s="5"/>
      <c r="J84" s="5"/>
      <c r="K84" s="4"/>
    </row>
    <row r="85" spans="1:11" ht="17.25">
      <c r="A85" s="4"/>
      <c r="B85" s="4"/>
      <c r="C85" s="5"/>
      <c r="D85" s="5"/>
      <c r="E85" s="8"/>
      <c r="F85" s="5"/>
      <c r="G85" s="5"/>
      <c r="H85" s="5"/>
      <c r="I85" s="5"/>
      <c r="J85" s="5"/>
      <c r="K85" s="4"/>
    </row>
    <row r="86" spans="1:11" ht="17.25">
      <c r="A86" s="4"/>
      <c r="B86" s="4"/>
      <c r="C86" s="5" t="s">
        <v>2</v>
      </c>
      <c r="D86" s="5"/>
      <c r="E86" s="5"/>
      <c r="F86" s="5"/>
      <c r="G86" s="5"/>
      <c r="H86" s="5"/>
      <c r="I86" s="5"/>
      <c r="J86" s="5"/>
      <c r="K86" s="4"/>
    </row>
    <row r="87" spans="1:11" ht="18.75">
      <c r="A87" s="4"/>
      <c r="B87" s="4"/>
      <c r="C87" s="6"/>
      <c r="D87" s="6"/>
      <c r="E87" s="6"/>
      <c r="F87" s="206"/>
      <c r="G87" s="206"/>
      <c r="H87" s="206"/>
      <c r="I87" s="206"/>
      <c r="J87" s="206"/>
      <c r="K87" s="4"/>
    </row>
    <row r="88" spans="1:11" ht="18.75">
      <c r="A88" s="4"/>
      <c r="B88" s="4"/>
      <c r="C88" s="7"/>
      <c r="D88" s="7"/>
      <c r="E88" s="7"/>
      <c r="F88" s="7"/>
      <c r="G88" s="7"/>
      <c r="H88" s="7"/>
      <c r="I88" s="7"/>
      <c r="J88" s="7"/>
      <c r="K88" s="4"/>
    </row>
  </sheetData>
  <mergeCells count="20">
    <mergeCell ref="F1:J1"/>
    <mergeCell ref="A2:J2"/>
    <mergeCell ref="A3:J3"/>
    <mergeCell ref="A5:J5"/>
    <mergeCell ref="A6:J6"/>
    <mergeCell ref="D81:J81"/>
    <mergeCell ref="A82:C82"/>
    <mergeCell ref="D82:J82"/>
    <mergeCell ref="F87:J87"/>
    <mergeCell ref="F7:J7"/>
    <mergeCell ref="D8:D10"/>
    <mergeCell ref="E8:E10"/>
    <mergeCell ref="F8:F10"/>
    <mergeCell ref="G8:G10"/>
    <mergeCell ref="H8:H10"/>
    <mergeCell ref="I8:I10"/>
    <mergeCell ref="J8:J10"/>
    <mergeCell ref="B8:B10"/>
    <mergeCell ref="C8:C10"/>
    <mergeCell ref="A8:A10"/>
  </mergeCells>
  <pageMargins left="0.25" right="0.16" top="0.27" bottom="0.42" header="0.21" footer="0.2"/>
  <pageSetup paperSize="9" scale="90" orientation="landscape" verticalDpi="0" r:id="rId1"/>
  <headerFooter>
    <oddFooter>&amp;CTrang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03"/>
  <sheetViews>
    <sheetView workbookViewId="0">
      <pane ySplit="11" topLeftCell="A84" activePane="bottomLeft" state="frozen"/>
      <selection pane="bottomLeft" sqref="A1:XFD1048576"/>
    </sheetView>
  </sheetViews>
  <sheetFormatPr defaultRowHeight="15"/>
  <cols>
    <col min="1" max="1" width="4.28515625" customWidth="1"/>
    <col min="2" max="2" width="11.85546875" customWidth="1"/>
    <col min="3" max="3" width="37.42578125" customWidth="1"/>
    <col min="4" max="4" width="14.7109375" customWidth="1"/>
    <col min="5" max="5" width="14.5703125" customWidth="1"/>
    <col min="6" max="6" width="15" customWidth="1"/>
    <col min="7" max="7" width="6.28515625" customWidth="1"/>
    <col min="8" max="8" width="7.85546875" customWidth="1"/>
    <col min="9" max="9" width="7.5703125" customWidth="1"/>
    <col min="10" max="10" width="26.7109375" customWidth="1"/>
    <col min="12" max="12" width="17" customWidth="1"/>
  </cols>
  <sheetData>
    <row r="1" spans="1:12">
      <c r="F1" s="195"/>
      <c r="G1" s="195"/>
      <c r="H1" s="195"/>
      <c r="I1" s="195"/>
      <c r="J1" s="195"/>
    </row>
    <row r="2" spans="1:12" ht="15.75">
      <c r="A2" s="196" t="s">
        <v>24</v>
      </c>
      <c r="B2" s="196"/>
      <c r="C2" s="196"/>
      <c r="D2" s="196"/>
      <c r="E2" s="196"/>
      <c r="F2" s="196"/>
      <c r="G2" s="196"/>
      <c r="H2" s="196"/>
      <c r="I2" s="196"/>
      <c r="J2" s="196"/>
      <c r="K2" s="2"/>
    </row>
    <row r="3" spans="1:12" ht="15.75">
      <c r="A3" s="197" t="s">
        <v>25</v>
      </c>
      <c r="B3" s="197"/>
      <c r="C3" s="197"/>
      <c r="D3" s="197"/>
      <c r="E3" s="197"/>
      <c r="F3" s="197"/>
      <c r="G3" s="197"/>
      <c r="H3" s="197"/>
      <c r="I3" s="197"/>
      <c r="J3" s="197"/>
      <c r="K3" s="2"/>
    </row>
    <row r="4" spans="1:12" ht="15.75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2"/>
    </row>
    <row r="5" spans="1:12" ht="18.75">
      <c r="A5" s="198" t="s">
        <v>29</v>
      </c>
      <c r="B5" s="198"/>
      <c r="C5" s="198"/>
      <c r="D5" s="198"/>
      <c r="E5" s="198"/>
      <c r="F5" s="198"/>
      <c r="G5" s="198"/>
      <c r="H5" s="198"/>
      <c r="I5" s="198"/>
      <c r="J5" s="198"/>
      <c r="K5" s="2"/>
      <c r="L5" s="1">
        <f>F18+F25+F31</f>
        <v>3240000</v>
      </c>
    </row>
    <row r="6" spans="1:12" ht="18.75">
      <c r="A6" s="198" t="s">
        <v>300</v>
      </c>
      <c r="B6" s="198"/>
      <c r="C6" s="198"/>
      <c r="D6" s="198"/>
      <c r="E6" s="198"/>
      <c r="F6" s="198"/>
      <c r="G6" s="198"/>
      <c r="H6" s="198"/>
      <c r="I6" s="198"/>
      <c r="J6" s="198"/>
      <c r="K6" s="2"/>
    </row>
    <row r="7" spans="1:12" ht="16.5">
      <c r="A7" s="2"/>
      <c r="B7" s="2"/>
      <c r="C7" s="2"/>
      <c r="D7" s="2"/>
      <c r="E7" s="2"/>
      <c r="F7" s="194" t="s">
        <v>28</v>
      </c>
      <c r="G7" s="194"/>
      <c r="H7" s="194"/>
      <c r="I7" s="194"/>
      <c r="J7" s="194"/>
      <c r="K7" s="2"/>
    </row>
    <row r="8" spans="1:12" ht="15.75">
      <c r="A8" s="200" t="s">
        <v>0</v>
      </c>
      <c r="B8" s="200" t="s">
        <v>26</v>
      </c>
      <c r="C8" s="201" t="s">
        <v>3</v>
      </c>
      <c r="D8" s="201" t="s">
        <v>4</v>
      </c>
      <c r="E8" s="203" t="s">
        <v>5</v>
      </c>
      <c r="F8" s="203" t="s">
        <v>6</v>
      </c>
      <c r="G8" s="203" t="s">
        <v>20</v>
      </c>
      <c r="H8" s="203" t="s">
        <v>22</v>
      </c>
      <c r="I8" s="203" t="s">
        <v>21</v>
      </c>
      <c r="J8" s="201" t="s">
        <v>27</v>
      </c>
      <c r="K8" s="2"/>
    </row>
    <row r="9" spans="1:12" ht="15.75">
      <c r="A9" s="200"/>
      <c r="B9" s="200"/>
      <c r="C9" s="201"/>
      <c r="D9" s="202"/>
      <c r="E9" s="204"/>
      <c r="F9" s="204"/>
      <c r="G9" s="204"/>
      <c r="H9" s="204"/>
      <c r="I9" s="204"/>
      <c r="J9" s="202"/>
      <c r="K9" s="2"/>
    </row>
    <row r="10" spans="1:12" ht="15.75">
      <c r="A10" s="200"/>
      <c r="B10" s="200"/>
      <c r="C10" s="201"/>
      <c r="D10" s="202"/>
      <c r="E10" s="205"/>
      <c r="F10" s="205"/>
      <c r="G10" s="205"/>
      <c r="H10" s="205"/>
      <c r="I10" s="205"/>
      <c r="J10" s="202"/>
      <c r="K10" s="2"/>
    </row>
    <row r="11" spans="1:12" ht="15.75">
      <c r="A11" s="41">
        <v>1</v>
      </c>
      <c r="B11" s="41"/>
      <c r="C11" s="41">
        <v>2</v>
      </c>
      <c r="D11" s="41">
        <v>3</v>
      </c>
      <c r="E11" s="41">
        <v>4</v>
      </c>
      <c r="F11" s="41">
        <v>5</v>
      </c>
      <c r="G11" s="41">
        <v>6</v>
      </c>
      <c r="H11" s="41">
        <v>7</v>
      </c>
      <c r="I11" s="41">
        <v>8</v>
      </c>
      <c r="J11" s="41">
        <v>9</v>
      </c>
      <c r="K11" s="3"/>
    </row>
    <row r="12" spans="1:12" ht="15.75">
      <c r="A12" s="123"/>
      <c r="B12" s="123"/>
      <c r="C12" s="61" t="s">
        <v>31</v>
      </c>
      <c r="D12" s="63">
        <f>SUM(D13:D62)</f>
        <v>2076896500</v>
      </c>
      <c r="E12" s="63">
        <f>E13+E15+E18+E22+E25+E31+E34+E40+E49+E55+E57+E59+E61+E62</f>
        <v>2036776500</v>
      </c>
      <c r="F12" s="63">
        <f>D12-E12</f>
        <v>40120000</v>
      </c>
      <c r="G12" s="58"/>
      <c r="H12" s="58"/>
      <c r="I12" s="58"/>
      <c r="J12" s="123"/>
      <c r="K12" s="3"/>
    </row>
    <row r="13" spans="1:12" s="55" customFormat="1" ht="31.5">
      <c r="A13" s="124">
        <v>1</v>
      </c>
      <c r="B13" s="125" t="s">
        <v>169</v>
      </c>
      <c r="C13" s="126" t="s">
        <v>170</v>
      </c>
      <c r="D13" s="141">
        <v>153097500</v>
      </c>
      <c r="E13" s="127">
        <f>E14</f>
        <v>153097500</v>
      </c>
      <c r="F13" s="127">
        <f>D13-E13</f>
        <v>0</v>
      </c>
      <c r="G13" s="128">
        <v>809</v>
      </c>
      <c r="H13" s="129" t="s">
        <v>167</v>
      </c>
      <c r="I13" s="130">
        <v>8006</v>
      </c>
      <c r="J13" s="134" t="s">
        <v>168</v>
      </c>
      <c r="K13" s="3"/>
    </row>
    <row r="14" spans="1:12" s="55" customFormat="1" ht="31.5">
      <c r="A14" s="92"/>
      <c r="B14" s="92" t="s">
        <v>172</v>
      </c>
      <c r="C14" s="93" t="s">
        <v>171</v>
      </c>
      <c r="D14" s="116"/>
      <c r="E14" s="116">
        <f>D13</f>
        <v>153097500</v>
      </c>
      <c r="F14" s="116"/>
      <c r="G14" s="117"/>
      <c r="H14" s="117"/>
      <c r="I14" s="117"/>
      <c r="J14" s="116"/>
      <c r="K14" s="3"/>
    </row>
    <row r="15" spans="1:12" s="55" customFormat="1" ht="15.75">
      <c r="A15" s="11">
        <v>2</v>
      </c>
      <c r="B15" s="85" t="s">
        <v>173</v>
      </c>
      <c r="C15" s="12" t="s">
        <v>174</v>
      </c>
      <c r="D15" s="42">
        <v>30000000</v>
      </c>
      <c r="E15" s="12">
        <f>E16+E17</f>
        <v>30000000</v>
      </c>
      <c r="F15" s="12">
        <f>D15-E15</f>
        <v>0</v>
      </c>
      <c r="G15" s="117">
        <v>989</v>
      </c>
      <c r="H15" s="117">
        <v>221</v>
      </c>
      <c r="I15" s="21"/>
      <c r="J15" s="100"/>
      <c r="K15" s="3"/>
    </row>
    <row r="16" spans="1:12" s="55" customFormat="1" ht="15.75">
      <c r="A16" s="11"/>
      <c r="B16" s="85" t="s">
        <v>193</v>
      </c>
      <c r="C16" s="12" t="s">
        <v>205</v>
      </c>
      <c r="D16" s="12"/>
      <c r="E16" s="12">
        <f>30000000-E17</f>
        <v>17550000</v>
      </c>
      <c r="F16" s="12"/>
      <c r="G16" s="117"/>
      <c r="H16" s="117"/>
      <c r="I16" s="21"/>
      <c r="J16" s="100"/>
      <c r="K16" s="3"/>
    </row>
    <row r="17" spans="1:12" s="55" customFormat="1" ht="15.75">
      <c r="A17" s="11"/>
      <c r="B17" s="47" t="s">
        <v>193</v>
      </c>
      <c r="C17" s="12" t="s">
        <v>204</v>
      </c>
      <c r="D17" s="12"/>
      <c r="E17" s="12">
        <v>12450000</v>
      </c>
      <c r="F17" s="12"/>
      <c r="G17" s="117"/>
      <c r="H17" s="117"/>
      <c r="I17" s="21"/>
      <c r="J17" s="100"/>
      <c r="K17" s="3"/>
    </row>
    <row r="18" spans="1:12" s="55" customFormat="1" ht="31.5">
      <c r="A18" s="11">
        <v>3</v>
      </c>
      <c r="B18" s="121">
        <v>44837</v>
      </c>
      <c r="C18" s="120" t="s">
        <v>176</v>
      </c>
      <c r="D18" s="142">
        <v>9650000</v>
      </c>
      <c r="E18" s="94">
        <f>E19+E20+E21</f>
        <v>9650000</v>
      </c>
      <c r="F18" s="94">
        <f>D18-E18</f>
        <v>0</v>
      </c>
      <c r="G18" s="117">
        <v>813</v>
      </c>
      <c r="H18" s="117">
        <v>361</v>
      </c>
      <c r="I18" s="21"/>
      <c r="J18" s="134" t="s">
        <v>177</v>
      </c>
      <c r="K18" s="3">
        <v>8400</v>
      </c>
    </row>
    <row r="19" spans="1:12" s="55" customFormat="1" ht="15.75">
      <c r="A19" s="11"/>
      <c r="B19" s="135" t="s">
        <v>199</v>
      </c>
      <c r="C19" s="120" t="s">
        <v>200</v>
      </c>
      <c r="D19" s="94"/>
      <c r="E19" s="12">
        <v>1250000</v>
      </c>
      <c r="F19" s="94"/>
      <c r="G19" s="117"/>
      <c r="H19" s="117"/>
      <c r="I19" s="21"/>
      <c r="J19" s="134"/>
      <c r="K19" s="3"/>
    </row>
    <row r="20" spans="1:12" s="55" customFormat="1" ht="15.75">
      <c r="A20" s="11"/>
      <c r="B20" s="135" t="s">
        <v>201</v>
      </c>
      <c r="C20" s="120" t="s">
        <v>202</v>
      </c>
      <c r="D20" s="94"/>
      <c r="E20" s="12">
        <v>7000000</v>
      </c>
      <c r="F20" s="94"/>
      <c r="G20" s="117"/>
      <c r="H20" s="117"/>
      <c r="I20" s="21"/>
      <c r="J20" s="134"/>
      <c r="K20" s="3"/>
    </row>
    <row r="21" spans="1:12" s="55" customFormat="1" ht="15.75">
      <c r="A21" s="11"/>
      <c r="B21" s="121"/>
      <c r="C21" s="120" t="s">
        <v>203</v>
      </c>
      <c r="D21" s="94"/>
      <c r="E21" s="12">
        <v>1400000</v>
      </c>
      <c r="F21" s="94"/>
      <c r="G21" s="117"/>
      <c r="H21" s="117"/>
      <c r="I21" s="21"/>
      <c r="J21" s="134"/>
      <c r="K21" s="3"/>
    </row>
    <row r="22" spans="1:12" s="55" customFormat="1" ht="31.5">
      <c r="A22" s="92">
        <v>4</v>
      </c>
      <c r="B22" s="121" t="s">
        <v>178</v>
      </c>
      <c r="C22" s="120" t="s">
        <v>179</v>
      </c>
      <c r="D22" s="142">
        <v>610500000</v>
      </c>
      <c r="E22" s="94">
        <f>E23+E24</f>
        <v>610500000</v>
      </c>
      <c r="F22" s="94">
        <f>D22-E22</f>
        <v>0</v>
      </c>
      <c r="G22" s="117">
        <v>860</v>
      </c>
      <c r="H22" s="117">
        <v>398</v>
      </c>
      <c r="I22" s="21">
        <v>7753</v>
      </c>
      <c r="J22" s="134" t="s">
        <v>180</v>
      </c>
      <c r="K22" s="3">
        <f>9650-K18</f>
        <v>1250</v>
      </c>
    </row>
    <row r="23" spans="1:12" s="55" customFormat="1" ht="31.5">
      <c r="A23" s="92"/>
      <c r="B23" s="121"/>
      <c r="C23" s="120" t="s">
        <v>188</v>
      </c>
      <c r="D23" s="94"/>
      <c r="E23" s="94">
        <v>562500000</v>
      </c>
      <c r="F23" s="12"/>
      <c r="G23" s="117"/>
      <c r="H23" s="117"/>
      <c r="I23" s="21"/>
      <c r="J23" s="134"/>
      <c r="K23" s="3"/>
    </row>
    <row r="24" spans="1:12" s="55" customFormat="1" ht="31.5">
      <c r="A24" s="92"/>
      <c r="B24" s="121"/>
      <c r="C24" s="120" t="s">
        <v>189</v>
      </c>
      <c r="D24" s="94"/>
      <c r="E24" s="94">
        <v>48000000</v>
      </c>
      <c r="F24" s="12"/>
      <c r="G24" s="117"/>
      <c r="H24" s="117"/>
      <c r="I24" s="21"/>
      <c r="J24" s="134"/>
      <c r="K24" s="3"/>
    </row>
    <row r="25" spans="1:12" s="55" customFormat="1" ht="31.5">
      <c r="A25" s="92">
        <v>5</v>
      </c>
      <c r="B25" s="121" t="s">
        <v>182</v>
      </c>
      <c r="C25" s="120" t="s">
        <v>183</v>
      </c>
      <c r="D25" s="142">
        <v>10000000</v>
      </c>
      <c r="E25" s="94">
        <f>SUM(E26:E30)</f>
        <v>10000000</v>
      </c>
      <c r="F25" s="94">
        <f>D25-E25</f>
        <v>0</v>
      </c>
      <c r="G25" s="117">
        <v>812</v>
      </c>
      <c r="H25" s="117">
        <v>361</v>
      </c>
      <c r="I25" s="21"/>
      <c r="J25" s="134" t="s">
        <v>184</v>
      </c>
      <c r="K25" s="3"/>
    </row>
    <row r="26" spans="1:12" s="55" customFormat="1" ht="15.75">
      <c r="A26" s="92"/>
      <c r="B26" s="135" t="s">
        <v>199</v>
      </c>
      <c r="C26" s="120" t="s">
        <v>206</v>
      </c>
      <c r="D26" s="94"/>
      <c r="E26" s="12">
        <v>2500000</v>
      </c>
      <c r="F26" s="94"/>
      <c r="G26" s="117"/>
      <c r="H26" s="117"/>
      <c r="I26" s="21"/>
      <c r="J26" s="134"/>
      <c r="K26" s="3"/>
    </row>
    <row r="27" spans="1:12" s="55" customFormat="1" ht="15.75">
      <c r="A27" s="92"/>
      <c r="B27" s="135" t="s">
        <v>201</v>
      </c>
      <c r="C27" s="120" t="s">
        <v>207</v>
      </c>
      <c r="D27" s="94"/>
      <c r="E27" s="12">
        <v>2000000</v>
      </c>
      <c r="F27" s="94"/>
      <c r="G27" s="117"/>
      <c r="H27" s="117"/>
      <c r="I27" s="21"/>
      <c r="J27" s="134"/>
      <c r="K27" s="3"/>
    </row>
    <row r="28" spans="1:12" s="55" customFormat="1" ht="15.75">
      <c r="A28" s="92"/>
      <c r="B28" s="135" t="s">
        <v>7</v>
      </c>
      <c r="C28" s="120" t="s">
        <v>208</v>
      </c>
      <c r="D28" s="94"/>
      <c r="E28" s="12">
        <v>200000</v>
      </c>
      <c r="F28" s="94"/>
      <c r="G28" s="117"/>
      <c r="H28" s="117"/>
      <c r="I28" s="21"/>
      <c r="J28" s="134"/>
      <c r="K28" s="3"/>
    </row>
    <row r="29" spans="1:12" s="55" customFormat="1" ht="15.75">
      <c r="A29" s="92"/>
      <c r="B29" s="135" t="s">
        <v>7</v>
      </c>
      <c r="C29" s="120" t="s">
        <v>209</v>
      </c>
      <c r="D29" s="94"/>
      <c r="E29" s="12">
        <v>4700000</v>
      </c>
      <c r="F29" s="94"/>
      <c r="G29" s="117"/>
      <c r="H29" s="117"/>
      <c r="I29" s="21"/>
      <c r="J29" s="134"/>
      <c r="K29" s="3"/>
    </row>
    <row r="30" spans="1:12" s="55" customFormat="1" ht="15.75">
      <c r="A30" s="92"/>
      <c r="B30" s="135" t="s">
        <v>7</v>
      </c>
      <c r="C30" s="120" t="s">
        <v>210</v>
      </c>
      <c r="D30" s="94"/>
      <c r="E30" s="12">
        <v>600000</v>
      </c>
      <c r="F30" s="94"/>
      <c r="G30" s="117"/>
      <c r="H30" s="117"/>
      <c r="I30" s="21"/>
      <c r="J30" s="134"/>
      <c r="K30" s="3"/>
    </row>
    <row r="31" spans="1:12" s="55" customFormat="1" ht="31.5">
      <c r="A31" s="92">
        <v>6</v>
      </c>
      <c r="B31" s="121" t="s">
        <v>185</v>
      </c>
      <c r="C31" s="120" t="s">
        <v>186</v>
      </c>
      <c r="D31" s="142">
        <v>949644000</v>
      </c>
      <c r="E31" s="94">
        <f>E32+E33</f>
        <v>946404000</v>
      </c>
      <c r="F31" s="94">
        <f>D31-E31</f>
        <v>3240000</v>
      </c>
      <c r="G31" s="117">
        <v>860</v>
      </c>
      <c r="H31" s="117">
        <v>398</v>
      </c>
      <c r="I31" s="117">
        <v>7753</v>
      </c>
      <c r="J31" s="134" t="s">
        <v>232</v>
      </c>
      <c r="K31" s="3"/>
      <c r="L31" s="138"/>
    </row>
    <row r="32" spans="1:12" s="55" customFormat="1" ht="31.5">
      <c r="A32" s="92"/>
      <c r="B32" s="135" t="s">
        <v>196</v>
      </c>
      <c r="C32" s="120" t="s">
        <v>198</v>
      </c>
      <c r="D32" s="94"/>
      <c r="E32" s="94">
        <v>767404000</v>
      </c>
      <c r="F32" s="94"/>
      <c r="G32" s="117"/>
      <c r="H32" s="117"/>
      <c r="I32" s="21"/>
      <c r="J32" s="137"/>
      <c r="K32" s="3"/>
      <c r="L32" s="138"/>
    </row>
    <row r="33" spans="1:11" s="55" customFormat="1" ht="47.25">
      <c r="A33" s="92"/>
      <c r="B33" s="135" t="s">
        <v>196</v>
      </c>
      <c r="C33" s="120" t="s">
        <v>197</v>
      </c>
      <c r="D33" s="94"/>
      <c r="E33" s="94">
        <v>179000000</v>
      </c>
      <c r="F33" s="94"/>
      <c r="G33" s="117"/>
      <c r="H33" s="117"/>
      <c r="I33" s="21"/>
      <c r="J33" s="137"/>
      <c r="K33" s="3"/>
    </row>
    <row r="34" spans="1:11" s="55" customFormat="1" ht="31.5">
      <c r="A34" s="92">
        <v>7</v>
      </c>
      <c r="B34" s="121" t="s">
        <v>214</v>
      </c>
      <c r="C34" s="120" t="s">
        <v>215</v>
      </c>
      <c r="D34" s="142">
        <v>55000000</v>
      </c>
      <c r="E34" s="94">
        <f>E35+E36+E37+E38+E39</f>
        <v>55000000</v>
      </c>
      <c r="F34" s="94">
        <f>D34-E34</f>
        <v>0</v>
      </c>
      <c r="G34" s="117">
        <v>810</v>
      </c>
      <c r="H34" s="153" t="s">
        <v>251</v>
      </c>
      <c r="I34" s="21"/>
      <c r="J34" s="134" t="s">
        <v>230</v>
      </c>
      <c r="K34" s="3"/>
    </row>
    <row r="35" spans="1:11" s="55" customFormat="1" ht="15.75">
      <c r="A35" s="92"/>
      <c r="B35" s="135" t="s">
        <v>227</v>
      </c>
      <c r="C35" s="120" t="s">
        <v>229</v>
      </c>
      <c r="D35" s="94"/>
      <c r="E35" s="94">
        <v>6600000</v>
      </c>
      <c r="F35" s="94"/>
      <c r="G35" s="117"/>
      <c r="H35" s="117"/>
      <c r="I35" s="21"/>
      <c r="J35" s="137"/>
      <c r="K35" s="3"/>
    </row>
    <row r="36" spans="1:11" s="55" customFormat="1" ht="15.75">
      <c r="A36" s="92"/>
      <c r="B36" s="135" t="s">
        <v>7</v>
      </c>
      <c r="C36" s="120" t="s">
        <v>228</v>
      </c>
      <c r="D36" s="94"/>
      <c r="E36" s="94">
        <v>3500000</v>
      </c>
      <c r="F36" s="94"/>
      <c r="G36" s="117"/>
      <c r="H36" s="117"/>
      <c r="I36" s="21"/>
      <c r="J36" s="137"/>
      <c r="K36" s="3"/>
    </row>
    <row r="37" spans="1:11" s="55" customFormat="1" ht="15.75">
      <c r="A37" s="92"/>
      <c r="B37" s="135"/>
      <c r="C37" s="120" t="s">
        <v>298</v>
      </c>
      <c r="D37" s="94"/>
      <c r="E37" s="94">
        <f>'[1]tháng 9'!$F$248</f>
        <v>38500000</v>
      </c>
      <c r="F37" s="94"/>
      <c r="G37" s="117"/>
      <c r="H37" s="117"/>
      <c r="I37" s="21"/>
      <c r="J37" s="137"/>
      <c r="K37" s="3"/>
    </row>
    <row r="38" spans="1:11" s="55" customFormat="1" ht="15.75">
      <c r="A38" s="92"/>
      <c r="B38" s="135" t="s">
        <v>313</v>
      </c>
      <c r="C38" s="120" t="s">
        <v>314</v>
      </c>
      <c r="D38" s="94"/>
      <c r="E38" s="94">
        <v>4000000</v>
      </c>
      <c r="F38" s="94"/>
      <c r="G38" s="117"/>
      <c r="H38" s="117"/>
      <c r="I38" s="21"/>
      <c r="J38" s="137"/>
      <c r="K38" s="3"/>
    </row>
    <row r="39" spans="1:11" s="55" customFormat="1" ht="15.75">
      <c r="A39" s="92"/>
      <c r="B39" s="135" t="s">
        <v>7</v>
      </c>
      <c r="C39" s="120" t="s">
        <v>315</v>
      </c>
      <c r="D39" s="94"/>
      <c r="E39" s="94">
        <v>2400000</v>
      </c>
      <c r="F39" s="94"/>
      <c r="G39" s="117"/>
      <c r="H39" s="117"/>
      <c r="I39" s="21"/>
      <c r="J39" s="137"/>
      <c r="K39" s="3"/>
    </row>
    <row r="40" spans="1:11" s="55" customFormat="1" ht="31.5">
      <c r="A40" s="92">
        <v>8</v>
      </c>
      <c r="B40" s="135">
        <v>44900</v>
      </c>
      <c r="C40" s="120" t="s">
        <v>213</v>
      </c>
      <c r="D40" s="142">
        <v>114345000</v>
      </c>
      <c r="E40" s="94">
        <f>SUM(E41:E48)</f>
        <v>114345000</v>
      </c>
      <c r="F40" s="94">
        <f>D40-E40</f>
        <v>0</v>
      </c>
      <c r="G40" s="117">
        <v>860</v>
      </c>
      <c r="H40" s="117">
        <v>332</v>
      </c>
      <c r="I40" s="21"/>
      <c r="J40" s="134" t="s">
        <v>231</v>
      </c>
      <c r="K40" s="3"/>
    </row>
    <row r="41" spans="1:11" s="55" customFormat="1" ht="15.75">
      <c r="A41" s="92"/>
      <c r="B41" s="135" t="s">
        <v>218</v>
      </c>
      <c r="C41" s="120" t="s">
        <v>219</v>
      </c>
      <c r="D41" s="94"/>
      <c r="E41" s="94">
        <v>41400000</v>
      </c>
      <c r="F41" s="94"/>
      <c r="G41" s="117"/>
      <c r="H41" s="117"/>
      <c r="I41" s="21"/>
      <c r="J41" s="137"/>
      <c r="K41" s="3"/>
    </row>
    <row r="42" spans="1:11" s="55" customFormat="1" ht="15.75">
      <c r="A42" s="92"/>
      <c r="B42" s="135"/>
      <c r="C42" s="120" t="s">
        <v>220</v>
      </c>
      <c r="D42" s="94"/>
      <c r="E42" s="94">
        <v>7500000</v>
      </c>
      <c r="F42" s="94"/>
      <c r="G42" s="117"/>
      <c r="H42" s="117"/>
      <c r="I42" s="21"/>
      <c r="J42" s="137"/>
      <c r="K42" s="3"/>
    </row>
    <row r="43" spans="1:11" s="55" customFormat="1" ht="15.75">
      <c r="A43" s="92"/>
      <c r="B43" s="135"/>
      <c r="C43" s="120" t="s">
        <v>221</v>
      </c>
      <c r="D43" s="94"/>
      <c r="E43" s="94">
        <v>3000000</v>
      </c>
      <c r="F43" s="94"/>
      <c r="G43" s="117"/>
      <c r="H43" s="117"/>
      <c r="I43" s="21"/>
      <c r="J43" s="137"/>
      <c r="K43" s="3"/>
    </row>
    <row r="44" spans="1:11" s="55" customFormat="1" ht="31.5">
      <c r="A44" s="92"/>
      <c r="B44" s="135"/>
      <c r="C44" s="120" t="s">
        <v>222</v>
      </c>
      <c r="D44" s="94"/>
      <c r="E44" s="94">
        <v>6000000</v>
      </c>
      <c r="F44" s="94"/>
      <c r="G44" s="117"/>
      <c r="H44" s="117"/>
      <c r="I44" s="21"/>
      <c r="J44" s="137"/>
      <c r="K44" s="3"/>
    </row>
    <row r="45" spans="1:11" s="55" customFormat="1" ht="15.75">
      <c r="A45" s="92"/>
      <c r="B45" s="135"/>
      <c r="C45" s="120" t="s">
        <v>223</v>
      </c>
      <c r="D45" s="94"/>
      <c r="E45" s="94">
        <v>6000000</v>
      </c>
      <c r="F45" s="94"/>
      <c r="G45" s="117"/>
      <c r="H45" s="117"/>
      <c r="I45" s="21"/>
      <c r="J45" s="137"/>
      <c r="K45" s="3"/>
    </row>
    <row r="46" spans="1:11" s="55" customFormat="1" ht="15.75">
      <c r="A46" s="92"/>
      <c r="B46" s="135"/>
      <c r="C46" s="120" t="s">
        <v>224</v>
      </c>
      <c r="D46" s="94"/>
      <c r="E46" s="94">
        <v>37945000</v>
      </c>
      <c r="F46" s="94"/>
      <c r="G46" s="117"/>
      <c r="H46" s="117"/>
      <c r="I46" s="21"/>
      <c r="J46" s="137"/>
      <c r="K46" s="3"/>
    </row>
    <row r="47" spans="1:11" s="55" customFormat="1" ht="15.75">
      <c r="A47" s="92"/>
      <c r="B47" s="135"/>
      <c r="C47" s="120" t="s">
        <v>225</v>
      </c>
      <c r="D47" s="94"/>
      <c r="E47" s="94">
        <v>7500000</v>
      </c>
      <c r="F47" s="94"/>
      <c r="G47" s="117"/>
      <c r="H47" s="117"/>
      <c r="I47" s="21"/>
      <c r="J47" s="137"/>
      <c r="K47" s="3"/>
    </row>
    <row r="48" spans="1:11" s="55" customFormat="1" ht="15.75">
      <c r="A48" s="92"/>
      <c r="B48" s="135"/>
      <c r="C48" s="120" t="s">
        <v>226</v>
      </c>
      <c r="D48" s="94"/>
      <c r="E48" s="94">
        <v>5000000</v>
      </c>
      <c r="F48" s="94"/>
      <c r="G48" s="117"/>
      <c r="H48" s="117"/>
      <c r="I48" s="21"/>
      <c r="J48" s="137"/>
      <c r="K48" s="3"/>
    </row>
    <row r="49" spans="1:11" s="55" customFormat="1" ht="30">
      <c r="A49" s="92">
        <v>9</v>
      </c>
      <c r="B49" s="135" t="s">
        <v>216</v>
      </c>
      <c r="C49" s="120" t="s">
        <v>217</v>
      </c>
      <c r="D49" s="142">
        <v>60000000</v>
      </c>
      <c r="E49" s="94">
        <f>SUM(E50:E54)</f>
        <v>60000000</v>
      </c>
      <c r="F49" s="94">
        <f>D49-E49</f>
        <v>0</v>
      </c>
      <c r="G49" s="117">
        <v>860</v>
      </c>
      <c r="H49" s="117">
        <v>332</v>
      </c>
      <c r="I49" s="21"/>
      <c r="J49" s="134" t="s">
        <v>233</v>
      </c>
      <c r="K49" s="3"/>
    </row>
    <row r="50" spans="1:11" s="55" customFormat="1" ht="15.75">
      <c r="A50" s="92"/>
      <c r="B50" s="121" t="s">
        <v>253</v>
      </c>
      <c r="C50" s="120" t="s">
        <v>254</v>
      </c>
      <c r="D50" s="142"/>
      <c r="E50" s="94">
        <v>7468000</v>
      </c>
      <c r="F50" s="94"/>
      <c r="G50" s="117"/>
      <c r="H50" s="117"/>
      <c r="I50" s="21"/>
      <c r="J50" s="134"/>
      <c r="K50" s="3"/>
    </row>
    <row r="51" spans="1:11" s="55" customFormat="1" ht="15.75">
      <c r="A51" s="92"/>
      <c r="B51" s="135" t="s">
        <v>7</v>
      </c>
      <c r="C51" s="120" t="s">
        <v>257</v>
      </c>
      <c r="D51" s="142"/>
      <c r="E51" s="94">
        <v>11652000</v>
      </c>
      <c r="F51" s="94"/>
      <c r="G51" s="117"/>
      <c r="H51" s="117"/>
      <c r="I51" s="21"/>
      <c r="J51" s="134"/>
      <c r="K51" s="3"/>
    </row>
    <row r="52" spans="1:11" s="55" customFormat="1" ht="15.75">
      <c r="A52" s="92"/>
      <c r="B52" s="135" t="s">
        <v>7</v>
      </c>
      <c r="C52" s="120" t="s">
        <v>258</v>
      </c>
      <c r="D52" s="142"/>
      <c r="E52" s="94">
        <v>2580000</v>
      </c>
      <c r="F52" s="94"/>
      <c r="G52" s="117"/>
      <c r="H52" s="117"/>
      <c r="I52" s="21"/>
      <c r="J52" s="134"/>
      <c r="K52" s="3"/>
    </row>
    <row r="53" spans="1:11" s="55" customFormat="1" ht="15.75">
      <c r="A53" s="92"/>
      <c r="B53" s="135" t="s">
        <v>7</v>
      </c>
      <c r="C53" s="120" t="s">
        <v>259</v>
      </c>
      <c r="D53" s="142"/>
      <c r="E53" s="94">
        <v>12500000</v>
      </c>
      <c r="F53" s="94"/>
      <c r="G53" s="117"/>
      <c r="H53" s="117"/>
      <c r="I53" s="21"/>
      <c r="J53" s="134"/>
      <c r="K53" s="3"/>
    </row>
    <row r="54" spans="1:11" s="55" customFormat="1" ht="15.75">
      <c r="A54" s="92"/>
      <c r="B54" s="135" t="s">
        <v>7</v>
      </c>
      <c r="C54" s="120" t="s">
        <v>260</v>
      </c>
      <c r="D54" s="142"/>
      <c r="E54" s="94">
        <v>25800000</v>
      </c>
      <c r="F54" s="94"/>
      <c r="G54" s="117"/>
      <c r="H54" s="117"/>
      <c r="I54" s="21"/>
      <c r="J54" s="134"/>
      <c r="K54" s="3"/>
    </row>
    <row r="55" spans="1:11" s="55" customFormat="1" ht="30">
      <c r="A55" s="92">
        <v>10</v>
      </c>
      <c r="B55" s="135">
        <v>44718</v>
      </c>
      <c r="C55" s="120" t="s">
        <v>248</v>
      </c>
      <c r="D55" s="142">
        <v>6000000</v>
      </c>
      <c r="E55" s="94">
        <f>E56</f>
        <v>6000000</v>
      </c>
      <c r="F55" s="94">
        <f>D55-E55</f>
        <v>0</v>
      </c>
      <c r="G55" s="117">
        <v>860</v>
      </c>
      <c r="H55" s="117">
        <v>332</v>
      </c>
      <c r="I55" s="21"/>
      <c r="J55" s="134" t="s">
        <v>236</v>
      </c>
      <c r="K55" s="3"/>
    </row>
    <row r="56" spans="1:11" s="55" customFormat="1" ht="15.75">
      <c r="A56" s="92"/>
      <c r="B56" s="135" t="s">
        <v>250</v>
      </c>
      <c r="C56" s="120" t="s">
        <v>249</v>
      </c>
      <c r="D56" s="142"/>
      <c r="E56" s="94">
        <v>6000000</v>
      </c>
      <c r="F56" s="94"/>
      <c r="G56" s="117"/>
      <c r="H56" s="117"/>
      <c r="I56" s="21"/>
      <c r="J56" s="134"/>
      <c r="K56" s="3"/>
    </row>
    <row r="57" spans="1:11" s="55" customFormat="1" ht="30">
      <c r="A57" s="92">
        <v>11</v>
      </c>
      <c r="B57" s="135" t="s">
        <v>238</v>
      </c>
      <c r="C57" s="120" t="s">
        <v>239</v>
      </c>
      <c r="D57" s="142">
        <v>5960000</v>
      </c>
      <c r="E57" s="94">
        <f>E58</f>
        <v>5960000</v>
      </c>
      <c r="F57" s="94">
        <f>D57-E57</f>
        <v>0</v>
      </c>
      <c r="G57" s="117">
        <v>810</v>
      </c>
      <c r="H57" s="153" t="s">
        <v>251</v>
      </c>
      <c r="I57" s="21"/>
      <c r="J57" s="134" t="s">
        <v>240</v>
      </c>
      <c r="K57" s="3"/>
    </row>
    <row r="58" spans="1:11" s="55" customFormat="1" ht="15.75">
      <c r="A58" s="92"/>
      <c r="B58" s="135" t="s">
        <v>261</v>
      </c>
      <c r="C58" s="120" t="s">
        <v>262</v>
      </c>
      <c r="D58" s="142"/>
      <c r="E58" s="94">
        <v>5960000</v>
      </c>
      <c r="F58" s="94"/>
      <c r="G58" s="117"/>
      <c r="H58" s="153"/>
      <c r="I58" s="21"/>
      <c r="J58" s="134"/>
      <c r="K58" s="3"/>
    </row>
    <row r="59" spans="1:11" s="55" customFormat="1" ht="30">
      <c r="A59" s="92">
        <v>12</v>
      </c>
      <c r="B59" s="121" t="s">
        <v>280</v>
      </c>
      <c r="C59" s="120" t="s">
        <v>281</v>
      </c>
      <c r="D59" s="142">
        <v>5500000</v>
      </c>
      <c r="E59" s="94">
        <f>E60</f>
        <v>5500000</v>
      </c>
      <c r="F59" s="94">
        <f>D59-E59</f>
        <v>0</v>
      </c>
      <c r="G59" s="117"/>
      <c r="H59" s="153"/>
      <c r="I59" s="21"/>
      <c r="J59" s="134" t="s">
        <v>282</v>
      </c>
      <c r="K59" s="3"/>
    </row>
    <row r="60" spans="1:11" s="55" customFormat="1" ht="31.5">
      <c r="A60" s="92"/>
      <c r="B60" s="121">
        <v>44903</v>
      </c>
      <c r="C60" s="120" t="s">
        <v>286</v>
      </c>
      <c r="D60" s="142"/>
      <c r="E60" s="94">
        <v>5500000</v>
      </c>
      <c r="F60" s="94"/>
      <c r="G60" s="117"/>
      <c r="H60" s="153"/>
      <c r="I60" s="21"/>
      <c r="J60" s="134"/>
      <c r="K60" s="3"/>
    </row>
    <row r="61" spans="1:11" s="55" customFormat="1" ht="31.5">
      <c r="A61" s="92">
        <v>13</v>
      </c>
      <c r="B61" s="135" t="s">
        <v>287</v>
      </c>
      <c r="C61" s="120" t="s">
        <v>284</v>
      </c>
      <c r="D61" s="142">
        <v>36880000</v>
      </c>
      <c r="E61" s="94"/>
      <c r="F61" s="94">
        <f>D61-E61</f>
        <v>36880000</v>
      </c>
      <c r="G61" s="117"/>
      <c r="H61" s="153"/>
      <c r="I61" s="21"/>
      <c r="J61" s="134" t="s">
        <v>283</v>
      </c>
      <c r="K61" s="3"/>
    </row>
    <row r="62" spans="1:11" s="55" customFormat="1" ht="31.5">
      <c r="A62" s="92">
        <v>14</v>
      </c>
      <c r="B62" s="121" t="s">
        <v>276</v>
      </c>
      <c r="C62" s="120" t="s">
        <v>277</v>
      </c>
      <c r="D62" s="142">
        <v>30320000</v>
      </c>
      <c r="E62" s="94">
        <f>E63</f>
        <v>30320000</v>
      </c>
      <c r="F62" s="94">
        <f>D62-E62</f>
        <v>0</v>
      </c>
      <c r="G62" s="117">
        <v>805</v>
      </c>
      <c r="H62" s="153">
        <v>341</v>
      </c>
      <c r="I62" s="21"/>
      <c r="J62" s="134" t="s">
        <v>278</v>
      </c>
      <c r="K62" s="3"/>
    </row>
    <row r="63" spans="1:11" s="55" customFormat="1" ht="15.75">
      <c r="A63" s="92"/>
      <c r="B63" s="121">
        <v>44903</v>
      </c>
      <c r="C63" s="120" t="s">
        <v>285</v>
      </c>
      <c r="D63" s="142"/>
      <c r="E63" s="94">
        <f>D62</f>
        <v>30320000</v>
      </c>
      <c r="F63" s="94"/>
      <c r="G63" s="117"/>
      <c r="H63" s="153"/>
      <c r="I63" s="21"/>
      <c r="J63" s="134"/>
      <c r="K63" s="3"/>
    </row>
    <row r="64" spans="1:11" s="55" customFormat="1" ht="30">
      <c r="A64" s="92">
        <v>15</v>
      </c>
      <c r="B64" s="121">
        <v>44852</v>
      </c>
      <c r="C64" s="120" t="s">
        <v>301</v>
      </c>
      <c r="D64" s="142">
        <v>65000000</v>
      </c>
      <c r="E64" s="94">
        <f>SUM(E65:E76)</f>
        <v>65000000</v>
      </c>
      <c r="F64" s="94">
        <f>D64-E64</f>
        <v>0</v>
      </c>
      <c r="G64" s="117"/>
      <c r="H64" s="153"/>
      <c r="I64" s="21"/>
      <c r="J64" s="163" t="s">
        <v>317</v>
      </c>
      <c r="K64" s="3"/>
    </row>
    <row r="65" spans="1:12" s="55" customFormat="1" ht="15.75">
      <c r="A65" s="92"/>
      <c r="B65" s="135" t="s">
        <v>302</v>
      </c>
      <c r="C65" s="120" t="s">
        <v>254</v>
      </c>
      <c r="D65" s="142"/>
      <c r="E65" s="94">
        <f>4900000+2600000</f>
        <v>7500000</v>
      </c>
      <c r="F65" s="94"/>
      <c r="G65" s="117"/>
      <c r="H65" s="153"/>
      <c r="I65" s="21"/>
      <c r="J65" s="163"/>
      <c r="K65" s="3"/>
      <c r="L65" s="138">
        <f>E65+E66+E67+E68</f>
        <v>22200000</v>
      </c>
    </row>
    <row r="66" spans="1:12" s="55" customFormat="1" ht="15.75">
      <c r="A66" s="92"/>
      <c r="B66" s="135" t="s">
        <v>7</v>
      </c>
      <c r="C66" s="120" t="s">
        <v>257</v>
      </c>
      <c r="D66" s="142"/>
      <c r="E66" s="94">
        <v>5700000</v>
      </c>
      <c r="F66" s="94"/>
      <c r="G66" s="117"/>
      <c r="H66" s="153"/>
      <c r="I66" s="21"/>
      <c r="J66" s="163"/>
      <c r="K66" s="3"/>
    </row>
    <row r="67" spans="1:12" s="55" customFormat="1" ht="15.75">
      <c r="A67" s="92"/>
      <c r="B67" s="135" t="s">
        <v>7</v>
      </c>
      <c r="C67" s="120" t="s">
        <v>258</v>
      </c>
      <c r="D67" s="142"/>
      <c r="E67" s="94">
        <v>4000000</v>
      </c>
      <c r="F67" s="94"/>
      <c r="G67" s="117"/>
      <c r="H67" s="153"/>
      <c r="I67" s="21"/>
      <c r="J67" s="163"/>
      <c r="K67" s="3"/>
    </row>
    <row r="68" spans="1:12" s="55" customFormat="1" ht="15.75">
      <c r="A68" s="92"/>
      <c r="B68" s="135" t="s">
        <v>7</v>
      </c>
      <c r="C68" s="120" t="s">
        <v>303</v>
      </c>
      <c r="D68" s="142"/>
      <c r="E68" s="94">
        <v>5000000</v>
      </c>
      <c r="F68" s="94"/>
      <c r="G68" s="117"/>
      <c r="H68" s="153"/>
      <c r="I68" s="21"/>
      <c r="J68" s="134"/>
      <c r="K68" s="3"/>
    </row>
    <row r="69" spans="1:12" s="55" customFormat="1" ht="15.75">
      <c r="A69" s="92"/>
      <c r="B69" s="135" t="s">
        <v>304</v>
      </c>
      <c r="C69" s="120" t="s">
        <v>305</v>
      </c>
      <c r="D69" s="142"/>
      <c r="E69" s="94">
        <v>1000000</v>
      </c>
      <c r="F69" s="94"/>
      <c r="G69" s="117"/>
      <c r="H69" s="153"/>
      <c r="I69" s="21"/>
      <c r="J69" s="134"/>
      <c r="K69" s="3"/>
    </row>
    <row r="70" spans="1:12" s="55" customFormat="1" ht="15.75">
      <c r="A70" s="92"/>
      <c r="B70" s="135" t="s">
        <v>7</v>
      </c>
      <c r="C70" s="120" t="s">
        <v>306</v>
      </c>
      <c r="D70" s="142"/>
      <c r="E70" s="94">
        <v>17080000</v>
      </c>
      <c r="F70" s="94"/>
      <c r="G70" s="117"/>
      <c r="H70" s="153"/>
      <c r="I70" s="21"/>
      <c r="J70" s="134"/>
      <c r="K70" s="3"/>
    </row>
    <row r="71" spans="1:12" s="55" customFormat="1" ht="15.75">
      <c r="A71" s="92"/>
      <c r="B71" s="135" t="s">
        <v>7</v>
      </c>
      <c r="C71" s="120" t="s">
        <v>307</v>
      </c>
      <c r="D71" s="142"/>
      <c r="E71" s="94">
        <v>2000000</v>
      </c>
      <c r="F71" s="94"/>
      <c r="G71" s="117"/>
      <c r="H71" s="153"/>
      <c r="I71" s="21"/>
      <c r="J71" s="134"/>
      <c r="K71" s="3"/>
    </row>
    <row r="72" spans="1:12" s="55" customFormat="1" ht="15.75">
      <c r="A72" s="92"/>
      <c r="B72" s="135" t="s">
        <v>7</v>
      </c>
      <c r="C72" s="120" t="s">
        <v>308</v>
      </c>
      <c r="D72" s="142"/>
      <c r="E72" s="94">
        <v>14000000</v>
      </c>
      <c r="F72" s="94"/>
      <c r="G72" s="117"/>
      <c r="H72" s="153"/>
      <c r="I72" s="21"/>
      <c r="J72" s="134"/>
      <c r="K72" s="3"/>
    </row>
    <row r="73" spans="1:12" s="55" customFormat="1" ht="15.75">
      <c r="A73" s="92"/>
      <c r="B73" s="135" t="s">
        <v>7</v>
      </c>
      <c r="C73" s="120" t="s">
        <v>309</v>
      </c>
      <c r="D73" s="142"/>
      <c r="E73" s="94">
        <v>2058000</v>
      </c>
      <c r="F73" s="94"/>
      <c r="G73" s="117"/>
      <c r="H73" s="153"/>
      <c r="I73" s="21"/>
      <c r="J73" s="134"/>
      <c r="K73" s="3"/>
    </row>
    <row r="74" spans="1:12" s="55" customFormat="1" ht="15.75">
      <c r="A74" s="92"/>
      <c r="B74" s="135" t="s">
        <v>7</v>
      </c>
      <c r="C74" s="120" t="s">
        <v>310</v>
      </c>
      <c r="D74" s="142"/>
      <c r="E74" s="94">
        <v>2400000</v>
      </c>
      <c r="F74" s="94"/>
      <c r="G74" s="117"/>
      <c r="H74" s="153"/>
      <c r="I74" s="21"/>
      <c r="J74" s="134"/>
      <c r="K74" s="3"/>
    </row>
    <row r="75" spans="1:12" s="55" customFormat="1" ht="15.75">
      <c r="A75" s="92"/>
      <c r="B75" s="135" t="s">
        <v>7</v>
      </c>
      <c r="C75" s="120" t="s">
        <v>311</v>
      </c>
      <c r="D75" s="142"/>
      <c r="E75" s="94">
        <v>2000000</v>
      </c>
      <c r="F75" s="94"/>
      <c r="G75" s="117"/>
      <c r="H75" s="153"/>
      <c r="I75" s="21"/>
      <c r="J75" s="134"/>
      <c r="K75" s="3"/>
    </row>
    <row r="76" spans="1:12" s="55" customFormat="1" ht="15.75">
      <c r="A76" s="92"/>
      <c r="B76" s="135" t="s">
        <v>7</v>
      </c>
      <c r="C76" s="120" t="s">
        <v>312</v>
      </c>
      <c r="D76" s="142"/>
      <c r="E76" s="94">
        <v>2262000</v>
      </c>
      <c r="F76" s="94"/>
      <c r="G76" s="117"/>
      <c r="H76" s="153"/>
      <c r="I76" s="21"/>
      <c r="J76" s="134"/>
      <c r="K76" s="3"/>
    </row>
    <row r="77" spans="1:12" s="55" customFormat="1" ht="15.75">
      <c r="A77" s="92"/>
      <c r="B77" s="135" t="s">
        <v>7</v>
      </c>
      <c r="C77" s="131" t="s">
        <v>40</v>
      </c>
      <c r="D77" s="98">
        <f>D78+D79+D80</f>
        <v>132636000</v>
      </c>
      <c r="E77" s="98">
        <f>E78</f>
        <v>58876000</v>
      </c>
      <c r="F77" s="20">
        <f>D77-E77</f>
        <v>73760000</v>
      </c>
      <c r="G77" s="132"/>
      <c r="H77" s="132"/>
      <c r="I77" s="23"/>
      <c r="J77" s="134"/>
      <c r="K77" s="3"/>
    </row>
    <row r="78" spans="1:12" s="55" customFormat="1" ht="47.25">
      <c r="A78" s="92">
        <v>1</v>
      </c>
      <c r="B78" s="121" t="s">
        <v>185</v>
      </c>
      <c r="C78" s="122" t="s">
        <v>190</v>
      </c>
      <c r="D78" s="94">
        <v>58876000</v>
      </c>
      <c r="E78" s="94">
        <f>E79</f>
        <v>58876000</v>
      </c>
      <c r="F78" s="94">
        <f>D78-E78</f>
        <v>0</v>
      </c>
      <c r="G78" s="152">
        <v>860</v>
      </c>
      <c r="H78" s="152">
        <v>398</v>
      </c>
      <c r="I78" s="152">
        <v>7753</v>
      </c>
      <c r="J78" s="134" t="s">
        <v>232</v>
      </c>
      <c r="K78" s="3"/>
    </row>
    <row r="79" spans="1:12" ht="47.25">
      <c r="A79" s="90">
        <v>2</v>
      </c>
      <c r="B79" s="149" t="s">
        <v>196</v>
      </c>
      <c r="C79" s="150" t="s">
        <v>211</v>
      </c>
      <c r="D79" s="26"/>
      <c r="E79" s="151">
        <v>58876000</v>
      </c>
      <c r="F79" s="26"/>
      <c r="G79" s="152"/>
      <c r="H79" s="152"/>
      <c r="I79" s="152"/>
      <c r="J79" s="27"/>
      <c r="K79" s="3"/>
    </row>
    <row r="80" spans="1:12" ht="30">
      <c r="A80" s="90">
        <v>3</v>
      </c>
      <c r="B80" s="149" t="s">
        <v>287</v>
      </c>
      <c r="C80" s="150" t="s">
        <v>288</v>
      </c>
      <c r="D80" s="26">
        <v>73760000</v>
      </c>
      <c r="E80" s="151"/>
      <c r="F80" s="26">
        <f>D80-E80</f>
        <v>73760000</v>
      </c>
      <c r="G80" s="152"/>
      <c r="H80" s="152"/>
      <c r="I80" s="152"/>
      <c r="J80" s="134" t="s">
        <v>289</v>
      </c>
      <c r="K80" s="3"/>
    </row>
    <row r="81" spans="1:12" ht="31.5">
      <c r="A81" s="92"/>
      <c r="B81" s="121"/>
      <c r="C81" s="131" t="s">
        <v>237</v>
      </c>
      <c r="D81" s="98">
        <f>D82+D86</f>
        <v>100812000</v>
      </c>
      <c r="E81" s="98">
        <f>E82+E86</f>
        <v>90032000</v>
      </c>
      <c r="F81" s="20">
        <f>D81-E81</f>
        <v>10780000</v>
      </c>
      <c r="G81" s="132"/>
      <c r="H81" s="132"/>
      <c r="I81" s="23"/>
      <c r="J81" s="134"/>
      <c r="K81" s="3"/>
    </row>
    <row r="82" spans="1:12" ht="27" customHeight="1">
      <c r="A82" s="92">
        <v>1</v>
      </c>
      <c r="B82" s="121" t="s">
        <v>241</v>
      </c>
      <c r="C82" s="122" t="s">
        <v>242</v>
      </c>
      <c r="D82" s="94">
        <v>30000000</v>
      </c>
      <c r="E82" s="94">
        <f>E83+E84+E85</f>
        <v>19220000</v>
      </c>
      <c r="F82" s="94">
        <f>D82-E82</f>
        <v>10780000</v>
      </c>
      <c r="G82" s="117">
        <v>805</v>
      </c>
      <c r="H82" s="117">
        <v>341</v>
      </c>
      <c r="I82" s="117"/>
      <c r="J82" s="134" t="s">
        <v>243</v>
      </c>
      <c r="K82" s="3"/>
    </row>
    <row r="83" spans="1:12" ht="15.75">
      <c r="A83" s="92"/>
      <c r="B83" s="121" t="s">
        <v>261</v>
      </c>
      <c r="C83" s="122" t="s">
        <v>273</v>
      </c>
      <c r="D83" s="94"/>
      <c r="E83" s="94">
        <v>10000000</v>
      </c>
      <c r="F83" s="94"/>
      <c r="G83" s="117"/>
      <c r="H83" s="117"/>
      <c r="I83" s="117"/>
      <c r="J83" s="134"/>
      <c r="K83" s="3"/>
    </row>
    <row r="84" spans="1:12" ht="15.75">
      <c r="A84" s="92"/>
      <c r="B84" s="121" t="s">
        <v>7</v>
      </c>
      <c r="C84" s="122" t="s">
        <v>274</v>
      </c>
      <c r="D84" s="94"/>
      <c r="E84" s="94">
        <v>8840000</v>
      </c>
      <c r="F84" s="94"/>
      <c r="G84" s="117"/>
      <c r="H84" s="117"/>
      <c r="I84" s="117"/>
      <c r="J84" s="134"/>
      <c r="K84" s="3"/>
    </row>
    <row r="85" spans="1:12" ht="31.5">
      <c r="A85" s="92"/>
      <c r="B85" s="121" t="s">
        <v>7</v>
      </c>
      <c r="C85" s="122" t="s">
        <v>275</v>
      </c>
      <c r="D85" s="94"/>
      <c r="E85" s="94">
        <v>380000</v>
      </c>
      <c r="F85" s="94"/>
      <c r="G85" s="117"/>
      <c r="H85" s="117"/>
      <c r="I85" s="117"/>
      <c r="J85" s="134"/>
      <c r="K85" s="3"/>
    </row>
    <row r="86" spans="1:12" ht="23.25" customHeight="1">
      <c r="A86" s="92">
        <v>2</v>
      </c>
      <c r="B86" s="121"/>
      <c r="C86" s="122" t="s">
        <v>263</v>
      </c>
      <c r="D86" s="94">
        <f>D87+D88</f>
        <v>70812000</v>
      </c>
      <c r="E86" s="94">
        <f>E88</f>
        <v>70812000</v>
      </c>
      <c r="F86" s="94">
        <f>D86-E86</f>
        <v>0</v>
      </c>
      <c r="G86" s="117"/>
      <c r="H86" s="117"/>
      <c r="I86" s="117"/>
      <c r="J86" s="134" t="s">
        <v>247</v>
      </c>
      <c r="K86" s="3"/>
    </row>
    <row r="87" spans="1:12" ht="47.25">
      <c r="A87" s="92"/>
      <c r="B87" s="135" t="s">
        <v>244</v>
      </c>
      <c r="C87" s="122" t="s">
        <v>264</v>
      </c>
      <c r="D87" s="94">
        <v>32130000</v>
      </c>
      <c r="E87" s="142"/>
      <c r="F87" s="94"/>
      <c r="G87" s="117">
        <v>810</v>
      </c>
      <c r="H87" s="153" t="s">
        <v>251</v>
      </c>
      <c r="I87" s="117">
        <v>7753</v>
      </c>
      <c r="J87" s="134"/>
      <c r="K87" s="3"/>
    </row>
    <row r="88" spans="1:12" ht="45.75" customHeight="1">
      <c r="A88" s="49"/>
      <c r="B88" s="144" t="s">
        <v>255</v>
      </c>
      <c r="C88" s="150" t="s">
        <v>265</v>
      </c>
      <c r="D88" s="155">
        <v>38682000</v>
      </c>
      <c r="E88" s="156">
        <f>SUM(E89:E94)</f>
        <v>70812000</v>
      </c>
      <c r="F88" s="50"/>
      <c r="G88" s="148"/>
      <c r="H88" s="148"/>
      <c r="I88" s="148"/>
      <c r="J88" s="52"/>
      <c r="K88" s="3"/>
    </row>
    <row r="89" spans="1:12" ht="15.75">
      <c r="A89" s="11"/>
      <c r="B89" s="135" t="s">
        <v>261</v>
      </c>
      <c r="C89" s="122" t="s">
        <v>290</v>
      </c>
      <c r="D89" s="94"/>
      <c r="E89" s="142">
        <v>25032000</v>
      </c>
      <c r="F89" s="12"/>
      <c r="G89" s="117"/>
      <c r="H89" s="117"/>
      <c r="I89" s="117"/>
      <c r="J89" s="21"/>
      <c r="K89" s="3"/>
    </row>
    <row r="90" spans="1:12" ht="15.75">
      <c r="A90" s="11"/>
      <c r="B90" s="135" t="s">
        <v>7</v>
      </c>
      <c r="C90" s="122" t="s">
        <v>291</v>
      </c>
      <c r="D90" s="94"/>
      <c r="E90" s="142">
        <v>13650000</v>
      </c>
      <c r="F90" s="12"/>
      <c r="G90" s="117"/>
      <c r="H90" s="117"/>
      <c r="I90" s="117"/>
      <c r="J90" s="21"/>
      <c r="K90" s="3"/>
    </row>
    <row r="91" spans="1:12" ht="21" customHeight="1">
      <c r="A91" s="11"/>
      <c r="B91" s="135" t="s">
        <v>7</v>
      </c>
      <c r="C91" s="122" t="s">
        <v>292</v>
      </c>
      <c r="D91" s="94"/>
      <c r="E91" s="142">
        <v>17880000</v>
      </c>
      <c r="F91" s="12"/>
      <c r="G91" s="117"/>
      <c r="H91" s="117"/>
      <c r="I91" s="117"/>
      <c r="J91" s="21"/>
      <c r="K91" s="3"/>
    </row>
    <row r="92" spans="1:12" ht="15.75">
      <c r="A92" s="11"/>
      <c r="B92" s="135" t="s">
        <v>7</v>
      </c>
      <c r="C92" s="122" t="s">
        <v>293</v>
      </c>
      <c r="D92" s="94"/>
      <c r="E92" s="142">
        <v>9750000</v>
      </c>
      <c r="F92" s="12"/>
      <c r="G92" s="117"/>
      <c r="H92" s="117"/>
      <c r="I92" s="117"/>
      <c r="J92" s="21"/>
      <c r="K92" s="3"/>
    </row>
    <row r="93" spans="1:12" ht="31.5">
      <c r="A93" s="11"/>
      <c r="B93" s="135" t="s">
        <v>7</v>
      </c>
      <c r="C93" s="122" t="s">
        <v>294</v>
      </c>
      <c r="D93" s="94"/>
      <c r="E93" s="142">
        <v>1500000</v>
      </c>
      <c r="F93" s="12"/>
      <c r="G93" s="117"/>
      <c r="H93" s="117"/>
      <c r="I93" s="117"/>
      <c r="J93" s="21"/>
      <c r="K93" s="3"/>
    </row>
    <row r="94" spans="1:12" ht="15.75">
      <c r="A94" s="43"/>
      <c r="B94" s="157" t="s">
        <v>271</v>
      </c>
      <c r="C94" s="158" t="s">
        <v>295</v>
      </c>
      <c r="D94" s="87"/>
      <c r="E94" s="136">
        <v>3000000</v>
      </c>
      <c r="F94" s="44"/>
      <c r="G94" s="159"/>
      <c r="H94" s="159"/>
      <c r="I94" s="159"/>
      <c r="J94" s="46"/>
      <c r="K94" s="3"/>
    </row>
    <row r="95" spans="1:12" ht="17.25">
      <c r="A95" s="13"/>
      <c r="B95" s="13"/>
      <c r="C95" s="15" t="s">
        <v>1</v>
      </c>
      <c r="D95" s="14">
        <f>D12+D77+D81</f>
        <v>2310344500</v>
      </c>
      <c r="E95" s="14">
        <f>E12+E77+E81</f>
        <v>2185684500</v>
      </c>
      <c r="F95" s="14">
        <f>F12+F77+F81</f>
        <v>124660000</v>
      </c>
      <c r="G95" s="14"/>
      <c r="H95" s="14"/>
      <c r="I95" s="14"/>
      <c r="J95" s="13"/>
      <c r="K95" s="4"/>
      <c r="L95" s="1"/>
    </row>
    <row r="96" spans="1:12" ht="17.25">
      <c r="A96" s="5"/>
      <c r="B96" s="5"/>
      <c r="C96" s="8"/>
      <c r="D96" s="207" t="s">
        <v>316</v>
      </c>
      <c r="E96" s="207"/>
      <c r="F96" s="207"/>
      <c r="G96" s="207"/>
      <c r="H96" s="207"/>
      <c r="I96" s="207"/>
      <c r="J96" s="207"/>
      <c r="K96" s="4"/>
    </row>
    <row r="97" spans="1:11" ht="17.25">
      <c r="A97" s="199" t="s">
        <v>30</v>
      </c>
      <c r="B97" s="199"/>
      <c r="C97" s="199"/>
      <c r="D97" s="199" t="s">
        <v>23</v>
      </c>
      <c r="E97" s="199"/>
      <c r="F97" s="199"/>
      <c r="G97" s="199"/>
      <c r="H97" s="199"/>
      <c r="I97" s="199"/>
      <c r="J97" s="199"/>
      <c r="K97" s="4"/>
    </row>
    <row r="98" spans="1:11" ht="17.25">
      <c r="A98" s="4"/>
      <c r="B98" s="4"/>
      <c r="C98" s="8"/>
      <c r="D98" s="22"/>
      <c r="E98" s="22"/>
      <c r="F98" s="22"/>
      <c r="G98" s="8"/>
      <c r="H98" s="8"/>
      <c r="I98" s="8"/>
      <c r="J98" s="5"/>
      <c r="K98" s="4"/>
    </row>
    <row r="99" spans="1:11" ht="17.25">
      <c r="A99" s="4"/>
      <c r="B99" s="4"/>
      <c r="C99" s="5"/>
      <c r="D99" s="5"/>
      <c r="E99" s="8"/>
      <c r="F99" s="5"/>
      <c r="G99" s="5"/>
      <c r="H99" s="5"/>
      <c r="I99" s="5"/>
      <c r="J99" s="5"/>
      <c r="K99" s="4"/>
    </row>
    <row r="100" spans="1:11" ht="17.25">
      <c r="A100" s="4"/>
      <c r="B100" s="4"/>
      <c r="C100" s="5"/>
      <c r="D100" s="5"/>
      <c r="E100" s="8"/>
      <c r="F100" s="5"/>
      <c r="G100" s="5"/>
      <c r="H100" s="5"/>
      <c r="I100" s="5"/>
      <c r="J100" s="5"/>
      <c r="K100" s="4"/>
    </row>
    <row r="101" spans="1:11" ht="17.25">
      <c r="A101" s="4"/>
      <c r="B101" s="4"/>
      <c r="C101" s="5" t="s">
        <v>2</v>
      </c>
      <c r="D101" s="5"/>
      <c r="E101" s="5"/>
      <c r="F101" s="5"/>
      <c r="G101" s="5"/>
      <c r="H101" s="5"/>
      <c r="I101" s="5"/>
      <c r="J101" s="5"/>
      <c r="K101" s="4"/>
    </row>
    <row r="102" spans="1:11" ht="18.75">
      <c r="A102" s="4"/>
      <c r="B102" s="4"/>
      <c r="C102" s="6"/>
      <c r="D102" s="6"/>
      <c r="E102" s="6"/>
      <c r="F102" s="206"/>
      <c r="G102" s="206"/>
      <c r="H102" s="206"/>
      <c r="I102" s="206"/>
      <c r="J102" s="206"/>
      <c r="K102" s="4"/>
    </row>
    <row r="103" spans="1:11" ht="18.75">
      <c r="A103" s="4"/>
      <c r="B103" s="4"/>
      <c r="C103" s="7"/>
      <c r="D103" s="7"/>
      <c r="E103" s="7"/>
      <c r="F103" s="7"/>
      <c r="G103" s="7"/>
      <c r="H103" s="7"/>
      <c r="I103" s="7"/>
      <c r="J103" s="7"/>
      <c r="K103" s="4"/>
    </row>
  </sheetData>
  <mergeCells count="20">
    <mergeCell ref="F7:J7"/>
    <mergeCell ref="D8:D10"/>
    <mergeCell ref="E8:E10"/>
    <mergeCell ref="F8:F10"/>
    <mergeCell ref="G8:G10"/>
    <mergeCell ref="H8:H10"/>
    <mergeCell ref="I8:I10"/>
    <mergeCell ref="J8:J10"/>
    <mergeCell ref="F1:J1"/>
    <mergeCell ref="A2:J2"/>
    <mergeCell ref="A3:J3"/>
    <mergeCell ref="A5:J5"/>
    <mergeCell ref="A6:J6"/>
    <mergeCell ref="D96:J96"/>
    <mergeCell ref="A97:C97"/>
    <mergeCell ref="D97:J97"/>
    <mergeCell ref="F102:J102"/>
    <mergeCell ref="C8:C10"/>
    <mergeCell ref="A8:A10"/>
    <mergeCell ref="B8:B10"/>
  </mergeCells>
  <pageMargins left="0.26" right="0.16" top="0.5" bottom="0.6" header="0.3" footer="0.3"/>
  <pageSetup paperSize="9" scale="90" orientation="landscape" verticalDpi="0" r:id="rId1"/>
  <headerFooter>
    <oddFooter>&amp;CTrang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122"/>
  <sheetViews>
    <sheetView workbookViewId="0">
      <pane ySplit="11" topLeftCell="A33" activePane="bottomLeft" state="frozen"/>
      <selection pane="bottomLeft" activeCell="D119" sqref="D119"/>
    </sheetView>
  </sheetViews>
  <sheetFormatPr defaultRowHeight="15"/>
  <cols>
    <col min="1" max="1" width="4.28515625" customWidth="1"/>
    <col min="2" max="2" width="13" customWidth="1"/>
    <col min="3" max="3" width="43.42578125" customWidth="1"/>
    <col min="4" max="4" width="15.7109375" customWidth="1"/>
    <col min="5" max="5" width="15.85546875" customWidth="1"/>
    <col min="6" max="6" width="15" customWidth="1"/>
    <col min="7" max="7" width="6.28515625" customWidth="1"/>
    <col min="8" max="8" width="7.85546875" customWidth="1"/>
    <col min="9" max="9" width="7.5703125" customWidth="1"/>
    <col min="10" max="10" width="29.85546875" customWidth="1"/>
    <col min="12" max="12" width="17" customWidth="1"/>
  </cols>
  <sheetData>
    <row r="1" spans="1:12">
      <c r="F1" s="195"/>
      <c r="G1" s="195"/>
      <c r="H1" s="195"/>
      <c r="I1" s="195"/>
      <c r="J1" s="195"/>
    </row>
    <row r="2" spans="1:12" ht="15.75">
      <c r="A2" s="196" t="s">
        <v>24</v>
      </c>
      <c r="B2" s="196"/>
      <c r="C2" s="196"/>
      <c r="D2" s="196"/>
      <c r="E2" s="196"/>
      <c r="F2" s="196"/>
      <c r="G2" s="196"/>
      <c r="H2" s="196"/>
      <c r="I2" s="196"/>
      <c r="J2" s="196"/>
      <c r="K2" s="2"/>
    </row>
    <row r="3" spans="1:12" ht="15.75">
      <c r="A3" s="197" t="s">
        <v>25</v>
      </c>
      <c r="B3" s="197"/>
      <c r="C3" s="197"/>
      <c r="D3" s="197"/>
      <c r="E3" s="197"/>
      <c r="F3" s="197"/>
      <c r="G3" s="197"/>
      <c r="H3" s="197"/>
      <c r="I3" s="197"/>
      <c r="J3" s="197"/>
      <c r="K3" s="2"/>
    </row>
    <row r="4" spans="1:12" ht="15.75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2"/>
    </row>
    <row r="5" spans="1:12" ht="18.75">
      <c r="A5" s="198" t="s">
        <v>29</v>
      </c>
      <c r="B5" s="198"/>
      <c r="C5" s="198"/>
      <c r="D5" s="198"/>
      <c r="E5" s="198"/>
      <c r="F5" s="198"/>
      <c r="G5" s="198"/>
      <c r="H5" s="198"/>
      <c r="I5" s="198"/>
      <c r="J5" s="198"/>
      <c r="K5" s="2"/>
      <c r="L5" s="1">
        <f>F18+F25+F31</f>
        <v>3240000</v>
      </c>
    </row>
    <row r="6" spans="1:12" ht="18.75">
      <c r="A6" s="198" t="s">
        <v>318</v>
      </c>
      <c r="B6" s="198"/>
      <c r="C6" s="198"/>
      <c r="D6" s="198"/>
      <c r="E6" s="198"/>
      <c r="F6" s="198"/>
      <c r="G6" s="198"/>
      <c r="H6" s="198"/>
      <c r="I6" s="198"/>
      <c r="J6" s="198"/>
      <c r="K6" s="2"/>
    </row>
    <row r="7" spans="1:12" ht="16.5">
      <c r="A7" s="2"/>
      <c r="B7" s="2"/>
      <c r="C7" s="2"/>
      <c r="D7" s="2"/>
      <c r="E7" s="2"/>
      <c r="F7" s="194" t="s">
        <v>28</v>
      </c>
      <c r="G7" s="194"/>
      <c r="H7" s="194"/>
      <c r="I7" s="194"/>
      <c r="J7" s="194"/>
      <c r="K7" s="2"/>
    </row>
    <row r="8" spans="1:12" ht="15.75">
      <c r="A8" s="200" t="s">
        <v>0</v>
      </c>
      <c r="B8" s="200" t="s">
        <v>26</v>
      </c>
      <c r="C8" s="201" t="s">
        <v>3</v>
      </c>
      <c r="D8" s="201" t="s">
        <v>4</v>
      </c>
      <c r="E8" s="203" t="s">
        <v>5</v>
      </c>
      <c r="F8" s="203" t="s">
        <v>6</v>
      </c>
      <c r="G8" s="203" t="s">
        <v>20</v>
      </c>
      <c r="H8" s="203" t="s">
        <v>22</v>
      </c>
      <c r="I8" s="203" t="s">
        <v>21</v>
      </c>
      <c r="J8" s="201" t="s">
        <v>27</v>
      </c>
      <c r="K8" s="2"/>
    </row>
    <row r="9" spans="1:12" ht="15.75">
      <c r="A9" s="200"/>
      <c r="B9" s="200"/>
      <c r="C9" s="201"/>
      <c r="D9" s="202"/>
      <c r="E9" s="204"/>
      <c r="F9" s="204"/>
      <c r="G9" s="204"/>
      <c r="H9" s="204"/>
      <c r="I9" s="204"/>
      <c r="J9" s="202"/>
      <c r="K9" s="2"/>
    </row>
    <row r="10" spans="1:12" ht="15.75">
      <c r="A10" s="200"/>
      <c r="B10" s="200"/>
      <c r="C10" s="201"/>
      <c r="D10" s="202"/>
      <c r="E10" s="205"/>
      <c r="F10" s="205"/>
      <c r="G10" s="205"/>
      <c r="H10" s="205"/>
      <c r="I10" s="205"/>
      <c r="J10" s="202"/>
      <c r="K10" s="2"/>
    </row>
    <row r="11" spans="1:12" ht="15.75">
      <c r="A11" s="41">
        <v>1</v>
      </c>
      <c r="B11" s="41"/>
      <c r="C11" s="41">
        <v>2</v>
      </c>
      <c r="D11" s="41">
        <v>3</v>
      </c>
      <c r="E11" s="41">
        <v>4</v>
      </c>
      <c r="F11" s="41">
        <v>5</v>
      </c>
      <c r="G11" s="41">
        <v>6</v>
      </c>
      <c r="H11" s="41">
        <v>7</v>
      </c>
      <c r="I11" s="41">
        <v>8</v>
      </c>
      <c r="J11" s="41">
        <v>9</v>
      </c>
      <c r="K11" s="3"/>
    </row>
    <row r="12" spans="1:12" ht="15.75">
      <c r="A12" s="123"/>
      <c r="B12" s="123"/>
      <c r="C12" s="61" t="s">
        <v>31</v>
      </c>
      <c r="D12" s="63">
        <f>SUM(D13:D63)</f>
        <v>2076896500</v>
      </c>
      <c r="E12" s="63">
        <f>E13+E15+E18+E22+E25+E31+E34+E40+E49+E55+E57+E59+E61+E63</f>
        <v>2069033076</v>
      </c>
      <c r="F12" s="63">
        <f>D12-E12</f>
        <v>7863424</v>
      </c>
      <c r="G12" s="58"/>
      <c r="H12" s="58"/>
      <c r="I12" s="58"/>
      <c r="J12" s="123"/>
      <c r="K12" s="3"/>
    </row>
    <row r="13" spans="1:12" s="168" customFormat="1" ht="31.5">
      <c r="A13" s="124">
        <v>1</v>
      </c>
      <c r="B13" s="125" t="s">
        <v>169</v>
      </c>
      <c r="C13" s="93" t="s">
        <v>170</v>
      </c>
      <c r="D13" s="141">
        <v>153097500</v>
      </c>
      <c r="E13" s="127">
        <f>E14</f>
        <v>153097500</v>
      </c>
      <c r="F13" s="127">
        <f>D13-E13</f>
        <v>0</v>
      </c>
      <c r="G13" s="128">
        <v>809</v>
      </c>
      <c r="H13" s="129" t="s">
        <v>167</v>
      </c>
      <c r="I13" s="130">
        <v>8006</v>
      </c>
      <c r="J13" s="134" t="s">
        <v>168</v>
      </c>
      <c r="K13" s="167"/>
    </row>
    <row r="14" spans="1:12" s="168" customFormat="1" ht="31.5">
      <c r="A14" s="92"/>
      <c r="B14" s="92" t="s">
        <v>172</v>
      </c>
      <c r="C14" s="93" t="s">
        <v>171</v>
      </c>
      <c r="D14" s="116"/>
      <c r="E14" s="116">
        <f>D13</f>
        <v>153097500</v>
      </c>
      <c r="F14" s="116"/>
      <c r="G14" s="117"/>
      <c r="H14" s="117"/>
      <c r="I14" s="117"/>
      <c r="J14" s="116"/>
      <c r="K14" s="167"/>
    </row>
    <row r="15" spans="1:12" s="168" customFormat="1" ht="15.75">
      <c r="A15" s="92">
        <v>2</v>
      </c>
      <c r="B15" s="121" t="s">
        <v>173</v>
      </c>
      <c r="C15" s="94" t="s">
        <v>174</v>
      </c>
      <c r="D15" s="142">
        <v>30000000</v>
      </c>
      <c r="E15" s="94">
        <f>E16+E17</f>
        <v>30000000</v>
      </c>
      <c r="F15" s="94">
        <f>D15-E15</f>
        <v>0</v>
      </c>
      <c r="G15" s="117">
        <v>989</v>
      </c>
      <c r="H15" s="117">
        <v>221</v>
      </c>
      <c r="I15" s="117"/>
      <c r="J15" s="169"/>
      <c r="K15" s="167"/>
    </row>
    <row r="16" spans="1:12" s="168" customFormat="1" ht="15.75">
      <c r="A16" s="92"/>
      <c r="B16" s="121" t="s">
        <v>193</v>
      </c>
      <c r="C16" s="94" t="s">
        <v>205</v>
      </c>
      <c r="D16" s="94"/>
      <c r="E16" s="94">
        <f>30000000-E17</f>
        <v>17550000</v>
      </c>
      <c r="F16" s="94"/>
      <c r="G16" s="117"/>
      <c r="H16" s="117"/>
      <c r="I16" s="117"/>
      <c r="J16" s="169"/>
      <c r="K16" s="167"/>
    </row>
    <row r="17" spans="1:12" s="168" customFormat="1" ht="15.75">
      <c r="A17" s="92"/>
      <c r="B17" s="135" t="s">
        <v>193</v>
      </c>
      <c r="C17" s="94" t="s">
        <v>204</v>
      </c>
      <c r="D17" s="94"/>
      <c r="E17" s="94">
        <v>12450000</v>
      </c>
      <c r="F17" s="94"/>
      <c r="G17" s="117"/>
      <c r="H17" s="117"/>
      <c r="I17" s="117"/>
      <c r="J17" s="169"/>
      <c r="K17" s="167"/>
    </row>
    <row r="18" spans="1:12" s="168" customFormat="1" ht="31.5">
      <c r="A18" s="92">
        <v>3</v>
      </c>
      <c r="B18" s="121">
        <v>44837</v>
      </c>
      <c r="C18" s="122" t="s">
        <v>176</v>
      </c>
      <c r="D18" s="142">
        <v>9650000</v>
      </c>
      <c r="E18" s="94">
        <f>E19+E20+E21</f>
        <v>9650000</v>
      </c>
      <c r="F18" s="94">
        <f>D18-E18</f>
        <v>0</v>
      </c>
      <c r="G18" s="117">
        <v>813</v>
      </c>
      <c r="H18" s="117">
        <v>361</v>
      </c>
      <c r="I18" s="117"/>
      <c r="J18" s="134" t="s">
        <v>177</v>
      </c>
      <c r="K18" s="167">
        <v>8400</v>
      </c>
    </row>
    <row r="19" spans="1:12" s="168" customFormat="1" ht="15.75">
      <c r="A19" s="92"/>
      <c r="B19" s="135" t="s">
        <v>199</v>
      </c>
      <c r="C19" s="122" t="s">
        <v>200</v>
      </c>
      <c r="D19" s="94"/>
      <c r="E19" s="94">
        <v>1250000</v>
      </c>
      <c r="F19" s="94"/>
      <c r="G19" s="117"/>
      <c r="H19" s="117"/>
      <c r="I19" s="117"/>
      <c r="J19" s="134"/>
      <c r="K19" s="167"/>
    </row>
    <row r="20" spans="1:12" s="168" customFormat="1" ht="15.75">
      <c r="A20" s="92"/>
      <c r="B20" s="135" t="s">
        <v>201</v>
      </c>
      <c r="C20" s="122" t="s">
        <v>202</v>
      </c>
      <c r="D20" s="94"/>
      <c r="E20" s="94">
        <v>7000000</v>
      </c>
      <c r="F20" s="94"/>
      <c r="G20" s="117"/>
      <c r="H20" s="117"/>
      <c r="I20" s="117"/>
      <c r="J20" s="134"/>
      <c r="K20" s="167"/>
    </row>
    <row r="21" spans="1:12" s="168" customFormat="1" ht="15.75">
      <c r="A21" s="92"/>
      <c r="B21" s="121"/>
      <c r="C21" s="122" t="s">
        <v>203</v>
      </c>
      <c r="D21" s="94"/>
      <c r="E21" s="94">
        <v>1400000</v>
      </c>
      <c r="F21" s="94"/>
      <c r="G21" s="117"/>
      <c r="H21" s="117"/>
      <c r="I21" s="117"/>
      <c r="J21" s="134"/>
      <c r="K21" s="167"/>
    </row>
    <row r="22" spans="1:12" s="168" customFormat="1" ht="31.5">
      <c r="A22" s="92">
        <v>4</v>
      </c>
      <c r="B22" s="121" t="s">
        <v>178</v>
      </c>
      <c r="C22" s="122" t="s">
        <v>179</v>
      </c>
      <c r="D22" s="142">
        <v>610500000</v>
      </c>
      <c r="E22" s="94">
        <f>E23+E24</f>
        <v>610500000</v>
      </c>
      <c r="F22" s="94">
        <f>D22-E22</f>
        <v>0</v>
      </c>
      <c r="G22" s="117">
        <v>860</v>
      </c>
      <c r="H22" s="117">
        <v>398</v>
      </c>
      <c r="I22" s="117">
        <v>7753</v>
      </c>
      <c r="J22" s="134" t="s">
        <v>180</v>
      </c>
      <c r="K22" s="167">
        <f>9650-K18</f>
        <v>1250</v>
      </c>
    </row>
    <row r="23" spans="1:12" s="168" customFormat="1" ht="31.5">
      <c r="A23" s="92"/>
      <c r="B23" s="121"/>
      <c r="C23" s="122" t="s">
        <v>188</v>
      </c>
      <c r="D23" s="94"/>
      <c r="E23" s="94">
        <v>562500000</v>
      </c>
      <c r="F23" s="94"/>
      <c r="G23" s="117"/>
      <c r="H23" s="117"/>
      <c r="I23" s="117"/>
      <c r="J23" s="134"/>
      <c r="K23" s="167"/>
    </row>
    <row r="24" spans="1:12" s="168" customFormat="1" ht="31.5">
      <c r="A24" s="92"/>
      <c r="B24" s="121"/>
      <c r="C24" s="122" t="s">
        <v>189</v>
      </c>
      <c r="D24" s="94"/>
      <c r="E24" s="94">
        <v>48000000</v>
      </c>
      <c r="F24" s="94"/>
      <c r="G24" s="117"/>
      <c r="H24" s="117"/>
      <c r="I24" s="117"/>
      <c r="J24" s="134"/>
      <c r="K24" s="167"/>
    </row>
    <row r="25" spans="1:12" s="168" customFormat="1" ht="31.5">
      <c r="A25" s="92">
        <v>5</v>
      </c>
      <c r="B25" s="121" t="s">
        <v>182</v>
      </c>
      <c r="C25" s="122" t="s">
        <v>183</v>
      </c>
      <c r="D25" s="142">
        <v>10000000</v>
      </c>
      <c r="E25" s="94">
        <f>SUM(E26:E30)</f>
        <v>10000000</v>
      </c>
      <c r="F25" s="94">
        <f>D25-E25</f>
        <v>0</v>
      </c>
      <c r="G25" s="117">
        <v>812</v>
      </c>
      <c r="H25" s="117">
        <v>361</v>
      </c>
      <c r="I25" s="117"/>
      <c r="J25" s="134" t="s">
        <v>184</v>
      </c>
      <c r="K25" s="167"/>
    </row>
    <row r="26" spans="1:12" s="168" customFormat="1" ht="15.75">
      <c r="A26" s="92"/>
      <c r="B26" s="135" t="s">
        <v>199</v>
      </c>
      <c r="C26" s="122" t="s">
        <v>206</v>
      </c>
      <c r="D26" s="94"/>
      <c r="E26" s="94">
        <v>2500000</v>
      </c>
      <c r="F26" s="94"/>
      <c r="G26" s="117"/>
      <c r="H26" s="117"/>
      <c r="I26" s="117"/>
      <c r="J26" s="134"/>
      <c r="K26" s="167"/>
    </row>
    <row r="27" spans="1:12" s="168" customFormat="1" ht="15.75">
      <c r="A27" s="92"/>
      <c r="B27" s="135" t="s">
        <v>201</v>
      </c>
      <c r="C27" s="122" t="s">
        <v>207</v>
      </c>
      <c r="D27" s="94"/>
      <c r="E27" s="94">
        <v>2000000</v>
      </c>
      <c r="F27" s="94"/>
      <c r="G27" s="117"/>
      <c r="H27" s="117"/>
      <c r="I27" s="117"/>
      <c r="J27" s="134"/>
      <c r="K27" s="167"/>
    </row>
    <row r="28" spans="1:12" s="168" customFormat="1" ht="15.75">
      <c r="A28" s="92"/>
      <c r="B28" s="135" t="s">
        <v>7</v>
      </c>
      <c r="C28" s="122" t="s">
        <v>208</v>
      </c>
      <c r="D28" s="94"/>
      <c r="E28" s="94">
        <v>200000</v>
      </c>
      <c r="F28" s="94"/>
      <c r="G28" s="117"/>
      <c r="H28" s="117"/>
      <c r="I28" s="117"/>
      <c r="J28" s="134"/>
      <c r="K28" s="167"/>
    </row>
    <row r="29" spans="1:12" s="168" customFormat="1" ht="15.75">
      <c r="A29" s="92"/>
      <c r="B29" s="135" t="s">
        <v>7</v>
      </c>
      <c r="C29" s="122" t="s">
        <v>209</v>
      </c>
      <c r="D29" s="94"/>
      <c r="E29" s="94">
        <v>4700000</v>
      </c>
      <c r="F29" s="94"/>
      <c r="G29" s="117"/>
      <c r="H29" s="117"/>
      <c r="I29" s="117"/>
      <c r="J29" s="134"/>
      <c r="K29" s="167"/>
    </row>
    <row r="30" spans="1:12" s="168" customFormat="1" ht="15.75">
      <c r="A30" s="92"/>
      <c r="B30" s="135" t="s">
        <v>7</v>
      </c>
      <c r="C30" s="122" t="s">
        <v>210</v>
      </c>
      <c r="D30" s="94"/>
      <c r="E30" s="94">
        <v>600000</v>
      </c>
      <c r="F30" s="94"/>
      <c r="G30" s="117"/>
      <c r="H30" s="117"/>
      <c r="I30" s="117"/>
      <c r="J30" s="134"/>
      <c r="K30" s="167"/>
    </row>
    <row r="31" spans="1:12" s="168" customFormat="1" ht="31.5">
      <c r="A31" s="92">
        <v>6</v>
      </c>
      <c r="B31" s="121" t="s">
        <v>185</v>
      </c>
      <c r="C31" s="122" t="s">
        <v>186</v>
      </c>
      <c r="D31" s="142">
        <v>949644000</v>
      </c>
      <c r="E31" s="94">
        <f>E32+E33</f>
        <v>946404000</v>
      </c>
      <c r="F31" s="94">
        <f>D31-E31</f>
        <v>3240000</v>
      </c>
      <c r="G31" s="117">
        <v>860</v>
      </c>
      <c r="H31" s="117">
        <v>398</v>
      </c>
      <c r="I31" s="117">
        <v>7753</v>
      </c>
      <c r="J31" s="134" t="s">
        <v>232</v>
      </c>
      <c r="K31" s="167"/>
      <c r="L31" s="170"/>
    </row>
    <row r="32" spans="1:12" s="168" customFormat="1" ht="31.5">
      <c r="A32" s="92"/>
      <c r="B32" s="135" t="s">
        <v>196</v>
      </c>
      <c r="C32" s="122" t="s">
        <v>198</v>
      </c>
      <c r="D32" s="94"/>
      <c r="E32" s="94">
        <v>767404000</v>
      </c>
      <c r="F32" s="94"/>
      <c r="G32" s="117"/>
      <c r="H32" s="117"/>
      <c r="I32" s="117"/>
      <c r="J32" s="137"/>
      <c r="K32" s="167"/>
      <c r="L32" s="170"/>
    </row>
    <row r="33" spans="1:11" s="168" customFormat="1" ht="31.5">
      <c r="A33" s="92"/>
      <c r="B33" s="135" t="s">
        <v>196</v>
      </c>
      <c r="C33" s="122" t="s">
        <v>197</v>
      </c>
      <c r="D33" s="94"/>
      <c r="E33" s="94">
        <v>179000000</v>
      </c>
      <c r="F33" s="94"/>
      <c r="G33" s="117"/>
      <c r="H33" s="117"/>
      <c r="I33" s="117"/>
      <c r="J33" s="137"/>
      <c r="K33" s="167"/>
    </row>
    <row r="34" spans="1:11" s="168" customFormat="1" ht="31.5">
      <c r="A34" s="92">
        <v>7</v>
      </c>
      <c r="B34" s="121" t="s">
        <v>214</v>
      </c>
      <c r="C34" s="122" t="s">
        <v>215</v>
      </c>
      <c r="D34" s="142">
        <v>55000000</v>
      </c>
      <c r="E34" s="94">
        <f>E35+E36+E37+E38+E39</f>
        <v>55000000</v>
      </c>
      <c r="F34" s="94">
        <f>D34-E34</f>
        <v>0</v>
      </c>
      <c r="G34" s="117">
        <v>810</v>
      </c>
      <c r="H34" s="153" t="s">
        <v>251</v>
      </c>
      <c r="I34" s="117"/>
      <c r="J34" s="134" t="s">
        <v>230</v>
      </c>
      <c r="K34" s="167"/>
    </row>
    <row r="35" spans="1:11" s="168" customFormat="1" ht="15.75">
      <c r="A35" s="92"/>
      <c r="B35" s="135" t="s">
        <v>227</v>
      </c>
      <c r="C35" s="122" t="s">
        <v>229</v>
      </c>
      <c r="D35" s="94"/>
      <c r="E35" s="94">
        <v>6600000</v>
      </c>
      <c r="F35" s="94"/>
      <c r="G35" s="117"/>
      <c r="H35" s="117"/>
      <c r="I35" s="117"/>
      <c r="J35" s="137"/>
      <c r="K35" s="167"/>
    </row>
    <row r="36" spans="1:11" s="168" customFormat="1" ht="15.75">
      <c r="A36" s="92"/>
      <c r="B36" s="135" t="s">
        <v>7</v>
      </c>
      <c r="C36" s="122" t="s">
        <v>228</v>
      </c>
      <c r="D36" s="94"/>
      <c r="E36" s="94">
        <v>3500000</v>
      </c>
      <c r="F36" s="94"/>
      <c r="G36" s="117"/>
      <c r="H36" s="117"/>
      <c r="I36" s="117"/>
      <c r="J36" s="137"/>
      <c r="K36" s="167"/>
    </row>
    <row r="37" spans="1:11" s="168" customFormat="1" ht="15.75">
      <c r="A37" s="92"/>
      <c r="B37" s="135"/>
      <c r="C37" s="122" t="s">
        <v>298</v>
      </c>
      <c r="D37" s="94"/>
      <c r="E37" s="94">
        <f>'[1]tháng 9'!$F$248</f>
        <v>38500000</v>
      </c>
      <c r="F37" s="94"/>
      <c r="G37" s="117"/>
      <c r="H37" s="117"/>
      <c r="I37" s="117"/>
      <c r="J37" s="137"/>
      <c r="K37" s="167"/>
    </row>
    <row r="38" spans="1:11" s="168" customFormat="1" ht="15.75">
      <c r="A38" s="92"/>
      <c r="B38" s="135" t="s">
        <v>313</v>
      </c>
      <c r="C38" s="122" t="s">
        <v>314</v>
      </c>
      <c r="D38" s="94"/>
      <c r="E38" s="94">
        <v>4000000</v>
      </c>
      <c r="F38" s="94"/>
      <c r="G38" s="117"/>
      <c r="H38" s="117"/>
      <c r="I38" s="117"/>
      <c r="J38" s="137"/>
      <c r="K38" s="167"/>
    </row>
    <row r="39" spans="1:11" s="168" customFormat="1" ht="15.75">
      <c r="A39" s="92"/>
      <c r="B39" s="135" t="s">
        <v>7</v>
      </c>
      <c r="C39" s="122" t="s">
        <v>315</v>
      </c>
      <c r="D39" s="94"/>
      <c r="E39" s="94">
        <v>2400000</v>
      </c>
      <c r="F39" s="94"/>
      <c r="G39" s="117"/>
      <c r="H39" s="117"/>
      <c r="I39" s="117"/>
      <c r="J39" s="137"/>
      <c r="K39" s="167"/>
    </row>
    <row r="40" spans="1:11" s="168" customFormat="1" ht="31.5">
      <c r="A40" s="92">
        <v>8</v>
      </c>
      <c r="B40" s="135">
        <v>44900</v>
      </c>
      <c r="C40" s="122" t="s">
        <v>213</v>
      </c>
      <c r="D40" s="142">
        <v>114345000</v>
      </c>
      <c r="E40" s="94">
        <f>SUM(E41:E48)</f>
        <v>114345000</v>
      </c>
      <c r="F40" s="94">
        <f>D40-E40</f>
        <v>0</v>
      </c>
      <c r="G40" s="117">
        <v>860</v>
      </c>
      <c r="H40" s="117">
        <v>332</v>
      </c>
      <c r="I40" s="117"/>
      <c r="J40" s="134" t="s">
        <v>231</v>
      </c>
      <c r="K40" s="167"/>
    </row>
    <row r="41" spans="1:11" s="168" customFormat="1" ht="15.75">
      <c r="A41" s="92"/>
      <c r="B41" s="135" t="s">
        <v>218</v>
      </c>
      <c r="C41" s="122" t="s">
        <v>219</v>
      </c>
      <c r="D41" s="94"/>
      <c r="E41" s="94">
        <v>41400000</v>
      </c>
      <c r="F41" s="94"/>
      <c r="G41" s="117"/>
      <c r="H41" s="117"/>
      <c r="I41" s="117"/>
      <c r="J41" s="137"/>
      <c r="K41" s="167"/>
    </row>
    <row r="42" spans="1:11" s="168" customFormat="1" ht="15.75">
      <c r="A42" s="92"/>
      <c r="B42" s="135"/>
      <c r="C42" s="122" t="s">
        <v>220</v>
      </c>
      <c r="D42" s="94"/>
      <c r="E42" s="94">
        <v>7500000</v>
      </c>
      <c r="F42" s="94"/>
      <c r="G42" s="117"/>
      <c r="H42" s="117"/>
      <c r="I42" s="117"/>
      <c r="J42" s="137"/>
      <c r="K42" s="167"/>
    </row>
    <row r="43" spans="1:11" s="168" customFormat="1" ht="15.75">
      <c r="A43" s="92"/>
      <c r="B43" s="135"/>
      <c r="C43" s="122" t="s">
        <v>221</v>
      </c>
      <c r="D43" s="94"/>
      <c r="E43" s="94">
        <v>3000000</v>
      </c>
      <c r="F43" s="94"/>
      <c r="G43" s="117"/>
      <c r="H43" s="117"/>
      <c r="I43" s="117"/>
      <c r="J43" s="137"/>
      <c r="K43" s="167"/>
    </row>
    <row r="44" spans="1:11" s="168" customFormat="1" ht="15.75">
      <c r="A44" s="92"/>
      <c r="B44" s="135"/>
      <c r="C44" s="122" t="s">
        <v>222</v>
      </c>
      <c r="D44" s="94"/>
      <c r="E44" s="94">
        <v>6000000</v>
      </c>
      <c r="F44" s="94"/>
      <c r="G44" s="117"/>
      <c r="H44" s="117"/>
      <c r="I44" s="117"/>
      <c r="J44" s="137"/>
      <c r="K44" s="167"/>
    </row>
    <row r="45" spans="1:11" s="168" customFormat="1" ht="15.75">
      <c r="A45" s="92"/>
      <c r="B45" s="135"/>
      <c r="C45" s="122" t="s">
        <v>223</v>
      </c>
      <c r="D45" s="94"/>
      <c r="E45" s="94">
        <v>6000000</v>
      </c>
      <c r="F45" s="94"/>
      <c r="G45" s="117"/>
      <c r="H45" s="117"/>
      <c r="I45" s="117"/>
      <c r="J45" s="137"/>
      <c r="K45" s="167"/>
    </row>
    <row r="46" spans="1:11" s="168" customFormat="1" ht="15.75">
      <c r="A46" s="92"/>
      <c r="B46" s="135"/>
      <c r="C46" s="122" t="s">
        <v>224</v>
      </c>
      <c r="D46" s="94"/>
      <c r="E46" s="94">
        <v>37945000</v>
      </c>
      <c r="F46" s="94"/>
      <c r="G46" s="117"/>
      <c r="H46" s="117"/>
      <c r="I46" s="117"/>
      <c r="J46" s="137"/>
      <c r="K46" s="167"/>
    </row>
    <row r="47" spans="1:11" s="168" customFormat="1" ht="15.75">
      <c r="A47" s="92"/>
      <c r="B47" s="135"/>
      <c r="C47" s="122" t="s">
        <v>225</v>
      </c>
      <c r="D47" s="94"/>
      <c r="E47" s="94">
        <v>7500000</v>
      </c>
      <c r="F47" s="94"/>
      <c r="G47" s="117"/>
      <c r="H47" s="117"/>
      <c r="I47" s="117"/>
      <c r="J47" s="137"/>
      <c r="K47" s="167"/>
    </row>
    <row r="48" spans="1:11" s="168" customFormat="1" ht="15.75">
      <c r="A48" s="92"/>
      <c r="B48" s="135"/>
      <c r="C48" s="122" t="s">
        <v>226</v>
      </c>
      <c r="D48" s="94"/>
      <c r="E48" s="94">
        <v>5000000</v>
      </c>
      <c r="F48" s="94"/>
      <c r="G48" s="117"/>
      <c r="H48" s="117"/>
      <c r="I48" s="117"/>
      <c r="J48" s="137"/>
      <c r="K48" s="167"/>
    </row>
    <row r="49" spans="1:11" s="168" customFormat="1" ht="15.75">
      <c r="A49" s="92">
        <v>9</v>
      </c>
      <c r="B49" s="135" t="s">
        <v>216</v>
      </c>
      <c r="C49" s="122" t="s">
        <v>217</v>
      </c>
      <c r="D49" s="142">
        <v>60000000</v>
      </c>
      <c r="E49" s="94">
        <f>SUM(E50:E54)</f>
        <v>60000000</v>
      </c>
      <c r="F49" s="94">
        <f>D49-E49</f>
        <v>0</v>
      </c>
      <c r="G49" s="117">
        <v>860</v>
      </c>
      <c r="H49" s="117">
        <v>332</v>
      </c>
      <c r="I49" s="117"/>
      <c r="J49" s="134" t="s">
        <v>233</v>
      </c>
      <c r="K49" s="167"/>
    </row>
    <row r="50" spans="1:11" s="168" customFormat="1" ht="15.75">
      <c r="A50" s="92"/>
      <c r="B50" s="121" t="s">
        <v>253</v>
      </c>
      <c r="C50" s="122" t="s">
        <v>254</v>
      </c>
      <c r="D50" s="142"/>
      <c r="E50" s="94">
        <v>7468000</v>
      </c>
      <c r="F50" s="94"/>
      <c r="G50" s="117"/>
      <c r="H50" s="117"/>
      <c r="I50" s="117"/>
      <c r="J50" s="134"/>
      <c r="K50" s="167"/>
    </row>
    <row r="51" spans="1:11" s="168" customFormat="1" ht="15.75">
      <c r="A51" s="92"/>
      <c r="B51" s="135" t="s">
        <v>7</v>
      </c>
      <c r="C51" s="122" t="s">
        <v>257</v>
      </c>
      <c r="D51" s="142"/>
      <c r="E51" s="94">
        <v>11652000</v>
      </c>
      <c r="F51" s="94"/>
      <c r="G51" s="117"/>
      <c r="H51" s="117"/>
      <c r="I51" s="117"/>
      <c r="J51" s="134"/>
      <c r="K51" s="167"/>
    </row>
    <row r="52" spans="1:11" s="168" customFormat="1" ht="15.75">
      <c r="A52" s="92"/>
      <c r="B52" s="135" t="s">
        <v>7</v>
      </c>
      <c r="C52" s="122" t="s">
        <v>258</v>
      </c>
      <c r="D52" s="142"/>
      <c r="E52" s="94">
        <v>2580000</v>
      </c>
      <c r="F52" s="94"/>
      <c r="G52" s="117"/>
      <c r="H52" s="117"/>
      <c r="I52" s="117"/>
      <c r="J52" s="134"/>
      <c r="K52" s="167"/>
    </row>
    <row r="53" spans="1:11" s="168" customFormat="1" ht="15.75">
      <c r="A53" s="92"/>
      <c r="B53" s="135" t="s">
        <v>7</v>
      </c>
      <c r="C53" s="122" t="s">
        <v>259</v>
      </c>
      <c r="D53" s="142"/>
      <c r="E53" s="94">
        <v>12500000</v>
      </c>
      <c r="F53" s="94"/>
      <c r="G53" s="117"/>
      <c r="H53" s="117"/>
      <c r="I53" s="117"/>
      <c r="J53" s="134"/>
      <c r="K53" s="167"/>
    </row>
    <row r="54" spans="1:11" s="168" customFormat="1" ht="15.75">
      <c r="A54" s="92"/>
      <c r="B54" s="135" t="s">
        <v>7</v>
      </c>
      <c r="C54" s="122" t="s">
        <v>260</v>
      </c>
      <c r="D54" s="142"/>
      <c r="E54" s="94">
        <v>25800000</v>
      </c>
      <c r="F54" s="94"/>
      <c r="G54" s="117"/>
      <c r="H54" s="117"/>
      <c r="I54" s="117"/>
      <c r="J54" s="134"/>
      <c r="K54" s="167"/>
    </row>
    <row r="55" spans="1:11" s="168" customFormat="1" ht="15.75">
      <c r="A55" s="92">
        <v>10</v>
      </c>
      <c r="B55" s="135">
        <v>44718</v>
      </c>
      <c r="C55" s="122" t="s">
        <v>248</v>
      </c>
      <c r="D55" s="142">
        <v>6000000</v>
      </c>
      <c r="E55" s="94">
        <f>E56</f>
        <v>6000000</v>
      </c>
      <c r="F55" s="94">
        <f>D55-E55</f>
        <v>0</v>
      </c>
      <c r="G55" s="117">
        <v>860</v>
      </c>
      <c r="H55" s="117">
        <v>332</v>
      </c>
      <c r="I55" s="117"/>
      <c r="J55" s="134" t="s">
        <v>236</v>
      </c>
      <c r="K55" s="167"/>
    </row>
    <row r="56" spans="1:11" s="168" customFormat="1" ht="15.75">
      <c r="A56" s="92"/>
      <c r="B56" s="135" t="s">
        <v>250</v>
      </c>
      <c r="C56" s="122" t="s">
        <v>249</v>
      </c>
      <c r="D56" s="142"/>
      <c r="E56" s="94">
        <v>6000000</v>
      </c>
      <c r="F56" s="94"/>
      <c r="G56" s="117"/>
      <c r="H56" s="117"/>
      <c r="I56" s="117"/>
      <c r="J56" s="134"/>
      <c r="K56" s="167"/>
    </row>
    <row r="57" spans="1:11" s="168" customFormat="1" ht="15.75">
      <c r="A57" s="92">
        <v>11</v>
      </c>
      <c r="B57" s="135" t="s">
        <v>238</v>
      </c>
      <c r="C57" s="122" t="s">
        <v>239</v>
      </c>
      <c r="D57" s="142">
        <v>5960000</v>
      </c>
      <c r="E57" s="94">
        <f>E58</f>
        <v>5960000</v>
      </c>
      <c r="F57" s="94">
        <f>D57-E57</f>
        <v>0</v>
      </c>
      <c r="G57" s="117">
        <v>810</v>
      </c>
      <c r="H57" s="153" t="s">
        <v>251</v>
      </c>
      <c r="I57" s="117"/>
      <c r="J57" s="134" t="s">
        <v>240</v>
      </c>
      <c r="K57" s="167"/>
    </row>
    <row r="58" spans="1:11" s="168" customFormat="1" ht="15.75">
      <c r="A58" s="92"/>
      <c r="B58" s="135" t="s">
        <v>261</v>
      </c>
      <c r="C58" s="122" t="s">
        <v>262</v>
      </c>
      <c r="D58" s="142"/>
      <c r="E58" s="94">
        <v>5960000</v>
      </c>
      <c r="F58" s="94"/>
      <c r="G58" s="117"/>
      <c r="H58" s="153"/>
      <c r="I58" s="117"/>
      <c r="J58" s="134"/>
      <c r="K58" s="167"/>
    </row>
    <row r="59" spans="1:11" s="168" customFormat="1" ht="15.75">
      <c r="A59" s="92">
        <v>12</v>
      </c>
      <c r="B59" s="121" t="s">
        <v>280</v>
      </c>
      <c r="C59" s="122" t="s">
        <v>281</v>
      </c>
      <c r="D59" s="142">
        <v>5500000</v>
      </c>
      <c r="E59" s="94">
        <f>E60</f>
        <v>5500000</v>
      </c>
      <c r="F59" s="94">
        <f>D59-E59</f>
        <v>0</v>
      </c>
      <c r="G59" s="117"/>
      <c r="H59" s="153"/>
      <c r="I59" s="117"/>
      <c r="J59" s="134" t="s">
        <v>282</v>
      </c>
      <c r="K59" s="167"/>
    </row>
    <row r="60" spans="1:11" s="168" customFormat="1" ht="15.75">
      <c r="A60" s="92"/>
      <c r="B60" s="121">
        <v>44903</v>
      </c>
      <c r="C60" s="122" t="s">
        <v>286</v>
      </c>
      <c r="D60" s="142"/>
      <c r="E60" s="94">
        <v>5500000</v>
      </c>
      <c r="F60" s="94"/>
      <c r="G60" s="117"/>
      <c r="H60" s="153"/>
      <c r="I60" s="117"/>
      <c r="J60" s="134"/>
      <c r="K60" s="167"/>
    </row>
    <row r="61" spans="1:11" s="168" customFormat="1" ht="31.5">
      <c r="A61" s="92">
        <v>13</v>
      </c>
      <c r="B61" s="135" t="s">
        <v>287</v>
      </c>
      <c r="C61" s="122" t="s">
        <v>336</v>
      </c>
      <c r="D61" s="142">
        <v>36880000</v>
      </c>
      <c r="E61" s="94">
        <f>E62</f>
        <v>32256576</v>
      </c>
      <c r="F61" s="94">
        <f>D61-E61</f>
        <v>4623424</v>
      </c>
      <c r="G61" s="117"/>
      <c r="H61" s="153"/>
      <c r="I61" s="117"/>
      <c r="J61" s="134" t="s">
        <v>283</v>
      </c>
      <c r="K61" s="167"/>
    </row>
    <row r="62" spans="1:11" s="168" customFormat="1" ht="31.5">
      <c r="A62" s="92"/>
      <c r="B62" s="135" t="s">
        <v>338</v>
      </c>
      <c r="C62" s="122" t="s">
        <v>337</v>
      </c>
      <c r="D62" s="142"/>
      <c r="E62" s="94">
        <v>32256576</v>
      </c>
      <c r="F62" s="94"/>
      <c r="G62" s="117"/>
      <c r="H62" s="153"/>
      <c r="I62" s="117"/>
      <c r="J62" s="134"/>
      <c r="K62" s="167"/>
    </row>
    <row r="63" spans="1:11" s="168" customFormat="1" ht="31.5">
      <c r="A63" s="92">
        <v>14</v>
      </c>
      <c r="B63" s="121" t="s">
        <v>276</v>
      </c>
      <c r="C63" s="122" t="s">
        <v>277</v>
      </c>
      <c r="D63" s="142">
        <v>30320000</v>
      </c>
      <c r="E63" s="94">
        <f>E64</f>
        <v>30320000</v>
      </c>
      <c r="F63" s="94">
        <f>D63-E63</f>
        <v>0</v>
      </c>
      <c r="G63" s="117">
        <v>805</v>
      </c>
      <c r="H63" s="153">
        <v>341</v>
      </c>
      <c r="I63" s="117"/>
      <c r="J63" s="134" t="s">
        <v>278</v>
      </c>
      <c r="K63" s="167"/>
    </row>
    <row r="64" spans="1:11" s="168" customFormat="1" ht="15.75">
      <c r="A64" s="92"/>
      <c r="B64" s="121">
        <v>44903</v>
      </c>
      <c r="C64" s="122" t="s">
        <v>285</v>
      </c>
      <c r="D64" s="142"/>
      <c r="E64" s="94">
        <f>D63</f>
        <v>30320000</v>
      </c>
      <c r="F64" s="94"/>
      <c r="G64" s="117"/>
      <c r="H64" s="153"/>
      <c r="I64" s="117"/>
      <c r="J64" s="134"/>
      <c r="K64" s="167"/>
    </row>
    <row r="65" spans="1:12" s="168" customFormat="1" ht="30">
      <c r="A65" s="92">
        <v>15</v>
      </c>
      <c r="B65" s="121">
        <v>44852</v>
      </c>
      <c r="C65" s="122" t="s">
        <v>301</v>
      </c>
      <c r="D65" s="142">
        <v>65000000</v>
      </c>
      <c r="E65" s="94">
        <f>SUM(E66:E77)</f>
        <v>65000000</v>
      </c>
      <c r="F65" s="94">
        <f>D65-E65</f>
        <v>0</v>
      </c>
      <c r="G65" s="117"/>
      <c r="H65" s="153"/>
      <c r="I65" s="117"/>
      <c r="J65" s="163" t="s">
        <v>317</v>
      </c>
      <c r="K65" s="167"/>
    </row>
    <row r="66" spans="1:12" s="168" customFormat="1" ht="15.75">
      <c r="A66" s="92"/>
      <c r="B66" s="135" t="s">
        <v>302</v>
      </c>
      <c r="C66" s="122" t="s">
        <v>254</v>
      </c>
      <c r="D66" s="142"/>
      <c r="E66" s="94">
        <f>4900000+2600000</f>
        <v>7500000</v>
      </c>
      <c r="F66" s="94"/>
      <c r="G66" s="117"/>
      <c r="H66" s="153"/>
      <c r="I66" s="117"/>
      <c r="J66" s="163"/>
      <c r="K66" s="167"/>
      <c r="L66" s="170">
        <f>E66+E67+E68+E69</f>
        <v>22200000</v>
      </c>
    </row>
    <row r="67" spans="1:12" s="168" customFormat="1" ht="15.75">
      <c r="A67" s="92"/>
      <c r="B67" s="135" t="s">
        <v>7</v>
      </c>
      <c r="C67" s="122" t="s">
        <v>257</v>
      </c>
      <c r="D67" s="142"/>
      <c r="E67" s="94">
        <v>5700000</v>
      </c>
      <c r="F67" s="94"/>
      <c r="G67" s="117"/>
      <c r="H67" s="153"/>
      <c r="I67" s="117"/>
      <c r="J67" s="163"/>
      <c r="K67" s="167"/>
    </row>
    <row r="68" spans="1:12" s="168" customFormat="1" ht="15.75">
      <c r="A68" s="92"/>
      <c r="B68" s="135" t="s">
        <v>7</v>
      </c>
      <c r="C68" s="122" t="s">
        <v>258</v>
      </c>
      <c r="D68" s="142"/>
      <c r="E68" s="94">
        <v>4000000</v>
      </c>
      <c r="F68" s="94"/>
      <c r="G68" s="117"/>
      <c r="H68" s="153"/>
      <c r="I68" s="117"/>
      <c r="J68" s="163"/>
      <c r="K68" s="167"/>
    </row>
    <row r="69" spans="1:12" s="168" customFormat="1" ht="15.75">
      <c r="A69" s="92"/>
      <c r="B69" s="135" t="s">
        <v>7</v>
      </c>
      <c r="C69" s="122" t="s">
        <v>303</v>
      </c>
      <c r="D69" s="142"/>
      <c r="E69" s="94">
        <v>5000000</v>
      </c>
      <c r="F69" s="94"/>
      <c r="G69" s="117"/>
      <c r="H69" s="153"/>
      <c r="I69" s="117"/>
      <c r="J69" s="134"/>
      <c r="K69" s="167"/>
    </row>
    <row r="70" spans="1:12" s="168" customFormat="1" ht="15.75">
      <c r="A70" s="92"/>
      <c r="B70" s="135" t="s">
        <v>304</v>
      </c>
      <c r="C70" s="122" t="s">
        <v>305</v>
      </c>
      <c r="D70" s="142"/>
      <c r="E70" s="94">
        <v>1000000</v>
      </c>
      <c r="F70" s="94"/>
      <c r="G70" s="117"/>
      <c r="H70" s="153"/>
      <c r="I70" s="117"/>
      <c r="J70" s="134"/>
      <c r="K70" s="167"/>
    </row>
    <row r="71" spans="1:12" s="168" customFormat="1" ht="15.75">
      <c r="A71" s="92"/>
      <c r="B71" s="135" t="s">
        <v>7</v>
      </c>
      <c r="C71" s="122" t="s">
        <v>306</v>
      </c>
      <c r="D71" s="142"/>
      <c r="E71" s="94">
        <v>17080000</v>
      </c>
      <c r="F71" s="94"/>
      <c r="G71" s="117"/>
      <c r="H71" s="153"/>
      <c r="I71" s="117"/>
      <c r="J71" s="134"/>
      <c r="K71" s="167"/>
    </row>
    <row r="72" spans="1:12" s="168" customFormat="1" ht="15.75">
      <c r="A72" s="92"/>
      <c r="B72" s="135" t="s">
        <v>7</v>
      </c>
      <c r="C72" s="122" t="s">
        <v>307</v>
      </c>
      <c r="D72" s="142"/>
      <c r="E72" s="94">
        <v>2000000</v>
      </c>
      <c r="F72" s="94"/>
      <c r="G72" s="117"/>
      <c r="H72" s="153"/>
      <c r="I72" s="117"/>
      <c r="J72" s="134"/>
      <c r="K72" s="167"/>
    </row>
    <row r="73" spans="1:12" s="168" customFormat="1" ht="15.75">
      <c r="A73" s="92"/>
      <c r="B73" s="135" t="s">
        <v>7</v>
      </c>
      <c r="C73" s="122" t="s">
        <v>308</v>
      </c>
      <c r="D73" s="142"/>
      <c r="E73" s="94">
        <v>14000000</v>
      </c>
      <c r="F73" s="94"/>
      <c r="G73" s="117"/>
      <c r="H73" s="153"/>
      <c r="I73" s="117"/>
      <c r="J73" s="134"/>
      <c r="K73" s="167"/>
    </row>
    <row r="74" spans="1:12" s="168" customFormat="1" ht="15.75">
      <c r="A74" s="92"/>
      <c r="B74" s="135" t="s">
        <v>7</v>
      </c>
      <c r="C74" s="122" t="s">
        <v>309</v>
      </c>
      <c r="D74" s="142"/>
      <c r="E74" s="94">
        <v>2058000</v>
      </c>
      <c r="F74" s="94"/>
      <c r="G74" s="117"/>
      <c r="H74" s="153"/>
      <c r="I74" s="117"/>
      <c r="J74" s="134"/>
      <c r="K74" s="167"/>
    </row>
    <row r="75" spans="1:12" s="168" customFormat="1" ht="15.75">
      <c r="A75" s="92"/>
      <c r="B75" s="135" t="s">
        <v>7</v>
      </c>
      <c r="C75" s="122" t="s">
        <v>310</v>
      </c>
      <c r="D75" s="142"/>
      <c r="E75" s="94">
        <v>2400000</v>
      </c>
      <c r="F75" s="94"/>
      <c r="G75" s="117"/>
      <c r="H75" s="153"/>
      <c r="I75" s="117"/>
      <c r="J75" s="134"/>
      <c r="K75" s="167"/>
    </row>
    <row r="76" spans="1:12" s="168" customFormat="1" ht="15.75">
      <c r="A76" s="92"/>
      <c r="B76" s="135" t="s">
        <v>7</v>
      </c>
      <c r="C76" s="122" t="s">
        <v>311</v>
      </c>
      <c r="D76" s="142"/>
      <c r="E76" s="94">
        <v>2000000</v>
      </c>
      <c r="F76" s="94"/>
      <c r="G76" s="117"/>
      <c r="H76" s="153"/>
      <c r="I76" s="117"/>
      <c r="J76" s="134">
        <f>1099360/2</f>
        <v>549680</v>
      </c>
      <c r="K76" s="167"/>
    </row>
    <row r="77" spans="1:12" s="168" customFormat="1" ht="15.75">
      <c r="A77" s="92"/>
      <c r="B77" s="135" t="s">
        <v>7</v>
      </c>
      <c r="C77" s="122" t="s">
        <v>312</v>
      </c>
      <c r="D77" s="142"/>
      <c r="E77" s="94">
        <v>2262000</v>
      </c>
      <c r="F77" s="94"/>
      <c r="G77" s="117"/>
      <c r="H77" s="153"/>
      <c r="I77" s="117"/>
      <c r="J77" s="134"/>
      <c r="K77" s="167"/>
    </row>
    <row r="78" spans="1:12" s="168" customFormat="1" ht="15.75">
      <c r="A78" s="92">
        <v>16</v>
      </c>
      <c r="B78" s="121" t="s">
        <v>319</v>
      </c>
      <c r="C78" s="122" t="s">
        <v>320</v>
      </c>
      <c r="D78" s="94">
        <v>35402000</v>
      </c>
      <c r="E78" s="94"/>
      <c r="F78" s="94"/>
      <c r="G78" s="117"/>
      <c r="H78" s="153"/>
      <c r="I78" s="117"/>
      <c r="J78" s="134" t="s">
        <v>327</v>
      </c>
      <c r="K78" s="167"/>
    </row>
    <row r="79" spans="1:12" s="168" customFormat="1" ht="15.75">
      <c r="A79" s="92">
        <v>17</v>
      </c>
      <c r="B79" s="121" t="s">
        <v>321</v>
      </c>
      <c r="C79" s="122" t="s">
        <v>322</v>
      </c>
      <c r="D79" s="94">
        <v>80000000</v>
      </c>
      <c r="E79" s="94"/>
      <c r="F79" s="94"/>
      <c r="G79" s="117"/>
      <c r="H79" s="153"/>
      <c r="I79" s="117"/>
      <c r="J79" s="134" t="s">
        <v>328</v>
      </c>
      <c r="K79" s="167"/>
    </row>
    <row r="80" spans="1:12" s="168" customFormat="1" ht="15.75">
      <c r="A80" s="92"/>
      <c r="B80" s="135" t="s">
        <v>333</v>
      </c>
      <c r="C80" s="122" t="s">
        <v>334</v>
      </c>
      <c r="D80" s="94"/>
      <c r="E80" s="94">
        <v>50000000</v>
      </c>
      <c r="F80" s="94"/>
      <c r="G80" s="117"/>
      <c r="H80" s="153"/>
      <c r="I80" s="117"/>
      <c r="J80" s="134"/>
      <c r="K80" s="167"/>
    </row>
    <row r="81" spans="1:11" s="168" customFormat="1" ht="15.75">
      <c r="A81" s="92"/>
      <c r="B81" s="135" t="s">
        <v>339</v>
      </c>
      <c r="C81" s="122" t="s">
        <v>335</v>
      </c>
      <c r="D81" s="94"/>
      <c r="E81" s="94">
        <v>30000000</v>
      </c>
      <c r="F81" s="94"/>
      <c r="G81" s="117"/>
      <c r="H81" s="153"/>
      <c r="I81" s="117"/>
      <c r="J81" s="134"/>
      <c r="K81" s="167"/>
    </row>
    <row r="82" spans="1:11" s="168" customFormat="1" ht="15.75">
      <c r="A82" s="92">
        <v>19</v>
      </c>
      <c r="B82" s="135">
        <v>44886</v>
      </c>
      <c r="C82" s="165" t="s">
        <v>324</v>
      </c>
      <c r="D82" s="94">
        <v>676813000</v>
      </c>
      <c r="E82" s="94"/>
      <c r="F82" s="94"/>
      <c r="G82" s="117"/>
      <c r="H82" s="153"/>
      <c r="I82" s="117"/>
      <c r="J82" s="134" t="s">
        <v>329</v>
      </c>
      <c r="K82" s="167"/>
    </row>
    <row r="83" spans="1:11" s="184" customFormat="1" ht="15.75">
      <c r="A83" s="124"/>
      <c r="B83" s="125" t="s">
        <v>338</v>
      </c>
      <c r="C83" s="180" t="s">
        <v>342</v>
      </c>
      <c r="D83" s="142"/>
      <c r="E83" s="142">
        <v>37870000</v>
      </c>
      <c r="F83" s="142"/>
      <c r="G83" s="181"/>
      <c r="H83" s="182"/>
      <c r="I83" s="181"/>
      <c r="J83" s="163"/>
      <c r="K83" s="183"/>
    </row>
    <row r="84" spans="1:11" s="184" customFormat="1" ht="15.75">
      <c r="A84" s="124"/>
      <c r="B84" s="125" t="s">
        <v>7</v>
      </c>
      <c r="C84" s="180" t="s">
        <v>340</v>
      </c>
      <c r="D84" s="142"/>
      <c r="E84" s="142">
        <v>10932000</v>
      </c>
      <c r="F84" s="142"/>
      <c r="G84" s="181"/>
      <c r="H84" s="182"/>
      <c r="I84" s="181"/>
      <c r="J84" s="163"/>
      <c r="K84" s="183"/>
    </row>
    <row r="85" spans="1:11" s="184" customFormat="1" ht="15.75">
      <c r="A85" s="124"/>
      <c r="B85" s="125" t="s">
        <v>7</v>
      </c>
      <c r="C85" s="180" t="s">
        <v>341</v>
      </c>
      <c r="D85" s="142"/>
      <c r="E85" s="142">
        <v>94620000</v>
      </c>
      <c r="F85" s="142"/>
      <c r="G85" s="181"/>
      <c r="H85" s="182"/>
      <c r="I85" s="181"/>
      <c r="J85" s="163"/>
      <c r="K85" s="183"/>
    </row>
    <row r="86" spans="1:11" s="184" customFormat="1" ht="15.75">
      <c r="A86" s="124"/>
      <c r="B86" s="125" t="s">
        <v>7</v>
      </c>
      <c r="C86" s="180" t="s">
        <v>343</v>
      </c>
      <c r="D86" s="142"/>
      <c r="E86" s="142">
        <v>94271250</v>
      </c>
      <c r="F86" s="142"/>
      <c r="G86" s="181"/>
      <c r="H86" s="182"/>
      <c r="I86" s="181"/>
      <c r="J86" s="163"/>
      <c r="K86" s="183"/>
    </row>
    <row r="87" spans="1:11" s="184" customFormat="1" ht="15.75">
      <c r="A87" s="124"/>
      <c r="B87" s="125" t="s">
        <v>7</v>
      </c>
      <c r="C87" s="180" t="s">
        <v>344</v>
      </c>
      <c r="D87" s="142"/>
      <c r="E87" s="142">
        <v>7500000</v>
      </c>
      <c r="F87" s="142"/>
      <c r="G87" s="181"/>
      <c r="H87" s="182"/>
      <c r="I87" s="181"/>
      <c r="J87" s="185">
        <f>SUM(E83:E89)</f>
        <v>678983250</v>
      </c>
      <c r="K87" s="183"/>
    </row>
    <row r="88" spans="1:11" s="184" customFormat="1" ht="31.5">
      <c r="A88" s="124"/>
      <c r="B88" s="125" t="s">
        <v>7</v>
      </c>
      <c r="C88" s="186" t="s">
        <v>345</v>
      </c>
      <c r="D88" s="142"/>
      <c r="E88" s="142">
        <v>11550000</v>
      </c>
      <c r="F88" s="142"/>
      <c r="G88" s="181"/>
      <c r="H88" s="182"/>
      <c r="I88" s="181"/>
      <c r="J88" s="185">
        <f>J87-D82</f>
        <v>2170250</v>
      </c>
      <c r="K88" s="183"/>
    </row>
    <row r="89" spans="1:11" s="184" customFormat="1" ht="31.5">
      <c r="A89" s="124"/>
      <c r="B89" s="125" t="s">
        <v>339</v>
      </c>
      <c r="C89" s="186" t="s">
        <v>346</v>
      </c>
      <c r="D89" s="142"/>
      <c r="E89" s="142">
        <v>422240000</v>
      </c>
      <c r="F89" s="142"/>
      <c r="G89" s="181"/>
      <c r="H89" s="182"/>
      <c r="I89" s="181"/>
      <c r="J89" s="163"/>
      <c r="K89" s="183"/>
    </row>
    <row r="90" spans="1:11" s="168" customFormat="1" ht="15.75">
      <c r="A90" s="92">
        <v>20</v>
      </c>
      <c r="B90" s="135" t="s">
        <v>339</v>
      </c>
      <c r="C90" s="150" t="s">
        <v>288</v>
      </c>
      <c r="D90" s="94">
        <v>256160000</v>
      </c>
      <c r="E90" s="94"/>
      <c r="F90" s="94"/>
      <c r="G90" s="117"/>
      <c r="H90" s="153"/>
      <c r="I90" s="117"/>
      <c r="J90" s="134" t="s">
        <v>331</v>
      </c>
      <c r="K90" s="167"/>
    </row>
    <row r="91" spans="1:11" s="168" customFormat="1" ht="15.75">
      <c r="A91" s="92">
        <v>21</v>
      </c>
      <c r="B91" s="135" t="s">
        <v>7</v>
      </c>
      <c r="C91" s="122" t="s">
        <v>326</v>
      </c>
      <c r="D91" s="94">
        <v>36952000</v>
      </c>
      <c r="E91" s="94"/>
      <c r="F91" s="94"/>
      <c r="G91" s="117"/>
      <c r="H91" s="153"/>
      <c r="I91" s="117"/>
      <c r="J91" s="134" t="s">
        <v>332</v>
      </c>
      <c r="K91" s="167"/>
    </row>
    <row r="92" spans="1:11" s="193" customFormat="1" ht="15.75">
      <c r="A92" s="96"/>
      <c r="B92" s="187"/>
      <c r="C92" s="171" t="s">
        <v>347</v>
      </c>
      <c r="D92" s="98"/>
      <c r="E92" s="188"/>
      <c r="F92" s="188"/>
      <c r="G92" s="189"/>
      <c r="H92" s="190"/>
      <c r="I92" s="189"/>
      <c r="J92" s="191"/>
      <c r="K92" s="192"/>
    </row>
    <row r="93" spans="1:11" s="168" customFormat="1" ht="15.75">
      <c r="A93" s="92"/>
      <c r="B93" s="166" t="s">
        <v>321</v>
      </c>
      <c r="C93" s="122" t="s">
        <v>323</v>
      </c>
      <c r="D93" s="142">
        <v>58876000</v>
      </c>
      <c r="E93" s="151"/>
      <c r="F93" s="91"/>
      <c r="G93" s="152"/>
      <c r="H93" s="152"/>
      <c r="I93" s="152"/>
      <c r="J93" s="134"/>
      <c r="K93" s="167"/>
    </row>
    <row r="94" spans="1:11" s="168" customFormat="1" ht="15.75">
      <c r="A94" s="92"/>
      <c r="B94" s="135" t="s">
        <v>7</v>
      </c>
      <c r="C94" s="171" t="s">
        <v>348</v>
      </c>
      <c r="D94" s="98">
        <f>D95+D96+D97</f>
        <v>132636000</v>
      </c>
      <c r="E94" s="98">
        <f>E95</f>
        <v>58876000</v>
      </c>
      <c r="F94" s="98">
        <f>D94-E94</f>
        <v>73760000</v>
      </c>
      <c r="G94" s="132"/>
      <c r="H94" s="132"/>
      <c r="I94" s="132"/>
      <c r="J94" s="134"/>
      <c r="K94" s="167"/>
    </row>
    <row r="95" spans="1:11" s="168" customFormat="1" ht="31.5">
      <c r="A95" s="92">
        <v>1</v>
      </c>
      <c r="B95" s="121" t="s">
        <v>185</v>
      </c>
      <c r="C95" s="122" t="s">
        <v>190</v>
      </c>
      <c r="D95" s="94">
        <v>58876000</v>
      </c>
      <c r="E95" s="94">
        <f>E96</f>
        <v>58876000</v>
      </c>
      <c r="F95" s="94">
        <f>D95-E95</f>
        <v>0</v>
      </c>
      <c r="G95" s="152">
        <v>860</v>
      </c>
      <c r="H95" s="152">
        <v>398</v>
      </c>
      <c r="I95" s="152">
        <v>7753</v>
      </c>
      <c r="J95" s="134" t="s">
        <v>232</v>
      </c>
      <c r="K95" s="167"/>
    </row>
    <row r="96" spans="1:11" s="172" customFormat="1" ht="31.5">
      <c r="A96" s="90">
        <v>2</v>
      </c>
      <c r="B96" s="149" t="s">
        <v>196</v>
      </c>
      <c r="C96" s="150" t="s">
        <v>211</v>
      </c>
      <c r="D96" s="91"/>
      <c r="E96" s="151">
        <v>58876000</v>
      </c>
      <c r="F96" s="91"/>
      <c r="G96" s="152"/>
      <c r="H96" s="152"/>
      <c r="I96" s="152"/>
      <c r="J96" s="152"/>
      <c r="K96" s="167"/>
    </row>
    <row r="97" spans="1:11" s="172" customFormat="1" ht="15.75">
      <c r="A97" s="90">
        <v>3</v>
      </c>
      <c r="B97" s="149" t="s">
        <v>287</v>
      </c>
      <c r="C97" s="150" t="s">
        <v>288</v>
      </c>
      <c r="D97" s="91">
        <v>73760000</v>
      </c>
      <c r="E97" s="151"/>
      <c r="F97" s="91">
        <f>D97-E97</f>
        <v>73760000</v>
      </c>
      <c r="G97" s="152"/>
      <c r="H97" s="152"/>
      <c r="I97" s="152"/>
      <c r="J97" s="134" t="s">
        <v>289</v>
      </c>
      <c r="K97" s="167"/>
    </row>
    <row r="98" spans="1:11" s="172" customFormat="1" ht="15.75">
      <c r="A98" s="92"/>
      <c r="B98" s="121"/>
      <c r="C98" s="171" t="s">
        <v>349</v>
      </c>
      <c r="D98" s="98">
        <f>D99+D103+D112</f>
        <v>165162000</v>
      </c>
      <c r="E98" s="98">
        <f t="shared" ref="E98:F98" si="0">E99+E103+E112</f>
        <v>90032000</v>
      </c>
      <c r="F98" s="98">
        <f t="shared" si="0"/>
        <v>75130000</v>
      </c>
      <c r="G98" s="132"/>
      <c r="H98" s="132"/>
      <c r="I98" s="132"/>
      <c r="J98" s="134"/>
      <c r="K98" s="167"/>
    </row>
    <row r="99" spans="1:11" s="172" customFormat="1" ht="35.25" customHeight="1">
      <c r="A99" s="92">
        <v>1</v>
      </c>
      <c r="B99" s="121" t="s">
        <v>241</v>
      </c>
      <c r="C99" s="122" t="s">
        <v>242</v>
      </c>
      <c r="D99" s="94">
        <v>30000000</v>
      </c>
      <c r="E99" s="94">
        <f>E100+E101+E102</f>
        <v>19220000</v>
      </c>
      <c r="F99" s="94">
        <f>D99-E99</f>
        <v>10780000</v>
      </c>
      <c r="G99" s="117">
        <v>805</v>
      </c>
      <c r="H99" s="117">
        <v>341</v>
      </c>
      <c r="I99" s="117"/>
      <c r="J99" s="134" t="s">
        <v>243</v>
      </c>
      <c r="K99" s="167"/>
    </row>
    <row r="100" spans="1:11" s="172" customFormat="1" ht="15.75">
      <c r="A100" s="92"/>
      <c r="B100" s="121" t="s">
        <v>261</v>
      </c>
      <c r="C100" s="122" t="s">
        <v>273</v>
      </c>
      <c r="D100" s="94"/>
      <c r="E100" s="94">
        <v>10000000</v>
      </c>
      <c r="F100" s="94"/>
      <c r="G100" s="117"/>
      <c r="H100" s="117"/>
      <c r="I100" s="117"/>
      <c r="J100" s="134"/>
      <c r="K100" s="167"/>
    </row>
    <row r="101" spans="1:11" s="172" customFormat="1" ht="15.75">
      <c r="A101" s="92"/>
      <c r="B101" s="121" t="s">
        <v>7</v>
      </c>
      <c r="C101" s="122" t="s">
        <v>274</v>
      </c>
      <c r="D101" s="94"/>
      <c r="E101" s="94">
        <v>8840000</v>
      </c>
      <c r="F101" s="94"/>
      <c r="G101" s="117"/>
      <c r="H101" s="117"/>
      <c r="I101" s="117"/>
      <c r="J101" s="134"/>
      <c r="K101" s="167"/>
    </row>
    <row r="102" spans="1:11" s="172" customFormat="1" ht="15.75">
      <c r="A102" s="92"/>
      <c r="B102" s="121" t="s">
        <v>7</v>
      </c>
      <c r="C102" s="122" t="s">
        <v>275</v>
      </c>
      <c r="D102" s="94"/>
      <c r="E102" s="94">
        <v>380000</v>
      </c>
      <c r="F102" s="94"/>
      <c r="G102" s="117"/>
      <c r="H102" s="117"/>
      <c r="I102" s="117"/>
      <c r="J102" s="134"/>
      <c r="K102" s="167"/>
    </row>
    <row r="103" spans="1:11" s="172" customFormat="1" ht="23.25" customHeight="1">
      <c r="A103" s="92">
        <v>2</v>
      </c>
      <c r="B103" s="121"/>
      <c r="C103" s="122" t="s">
        <v>263</v>
      </c>
      <c r="D103" s="94">
        <f>D104+D105</f>
        <v>70812000</v>
      </c>
      <c r="E103" s="94">
        <f>E105</f>
        <v>70812000</v>
      </c>
      <c r="F103" s="94">
        <f>D103-E103</f>
        <v>0</v>
      </c>
      <c r="G103" s="117"/>
      <c r="H103" s="117"/>
      <c r="I103" s="117"/>
      <c r="J103" s="134" t="s">
        <v>247</v>
      </c>
      <c r="K103" s="167"/>
    </row>
    <row r="104" spans="1:11" s="172" customFormat="1" ht="31.5">
      <c r="A104" s="92"/>
      <c r="B104" s="135" t="s">
        <v>244</v>
      </c>
      <c r="C104" s="122" t="s">
        <v>264</v>
      </c>
      <c r="D104" s="94">
        <v>32130000</v>
      </c>
      <c r="E104" s="142"/>
      <c r="F104" s="94"/>
      <c r="G104" s="117">
        <v>810</v>
      </c>
      <c r="H104" s="153" t="s">
        <v>251</v>
      </c>
      <c r="I104" s="117">
        <v>7753</v>
      </c>
      <c r="J104" s="134"/>
      <c r="K104" s="167"/>
    </row>
    <row r="105" spans="1:11" s="172" customFormat="1" ht="45.75" customHeight="1">
      <c r="A105" s="173"/>
      <c r="B105" s="144" t="s">
        <v>255</v>
      </c>
      <c r="C105" s="150" t="s">
        <v>265</v>
      </c>
      <c r="D105" s="155">
        <v>38682000</v>
      </c>
      <c r="E105" s="156">
        <f>SUM(E106:E111)</f>
        <v>70812000</v>
      </c>
      <c r="F105" s="155"/>
      <c r="G105" s="148"/>
      <c r="H105" s="148"/>
      <c r="I105" s="148"/>
      <c r="J105" s="148"/>
      <c r="K105" s="167"/>
    </row>
    <row r="106" spans="1:11" s="172" customFormat="1" ht="15.75">
      <c r="A106" s="92"/>
      <c r="B106" s="135" t="s">
        <v>261</v>
      </c>
      <c r="C106" s="122" t="s">
        <v>290</v>
      </c>
      <c r="D106" s="94"/>
      <c r="E106" s="142">
        <v>25032000</v>
      </c>
      <c r="F106" s="94"/>
      <c r="G106" s="117"/>
      <c r="H106" s="117"/>
      <c r="I106" s="117"/>
      <c r="J106" s="117"/>
      <c r="K106" s="167"/>
    </row>
    <row r="107" spans="1:11" s="172" customFormat="1" ht="15.75">
      <c r="A107" s="92"/>
      <c r="B107" s="135" t="s">
        <v>7</v>
      </c>
      <c r="C107" s="122" t="s">
        <v>291</v>
      </c>
      <c r="D107" s="94"/>
      <c r="E107" s="142">
        <v>13650000</v>
      </c>
      <c r="F107" s="94"/>
      <c r="G107" s="117"/>
      <c r="H107" s="117"/>
      <c r="I107" s="117"/>
      <c r="J107" s="117"/>
      <c r="K107" s="167"/>
    </row>
    <row r="108" spans="1:11" s="172" customFormat="1" ht="21" customHeight="1">
      <c r="A108" s="92"/>
      <c r="B108" s="135" t="s">
        <v>7</v>
      </c>
      <c r="C108" s="122" t="s">
        <v>292</v>
      </c>
      <c r="D108" s="94"/>
      <c r="E108" s="142">
        <v>17880000</v>
      </c>
      <c r="F108" s="94"/>
      <c r="G108" s="117"/>
      <c r="H108" s="117"/>
      <c r="I108" s="117"/>
      <c r="J108" s="117"/>
      <c r="K108" s="167"/>
    </row>
    <row r="109" spans="1:11" s="172" customFormat="1" ht="15.75">
      <c r="A109" s="92"/>
      <c r="B109" s="135" t="s">
        <v>7</v>
      </c>
      <c r="C109" s="122" t="s">
        <v>293</v>
      </c>
      <c r="D109" s="94"/>
      <c r="E109" s="142">
        <v>9750000</v>
      </c>
      <c r="F109" s="94"/>
      <c r="G109" s="117"/>
      <c r="H109" s="117"/>
      <c r="I109" s="117"/>
      <c r="J109" s="117"/>
      <c r="K109" s="167"/>
    </row>
    <row r="110" spans="1:11" s="172" customFormat="1" ht="15.75">
      <c r="A110" s="92"/>
      <c r="B110" s="135" t="s">
        <v>7</v>
      </c>
      <c r="C110" s="122" t="s">
        <v>294</v>
      </c>
      <c r="D110" s="94"/>
      <c r="E110" s="142">
        <v>1500000</v>
      </c>
      <c r="F110" s="94"/>
      <c r="G110" s="117"/>
      <c r="H110" s="117"/>
      <c r="I110" s="117"/>
      <c r="J110" s="117"/>
      <c r="K110" s="167"/>
    </row>
    <row r="111" spans="1:11" s="172" customFormat="1" ht="15.75">
      <c r="A111" s="90"/>
      <c r="B111" s="149" t="s">
        <v>271</v>
      </c>
      <c r="C111" s="150" t="s">
        <v>295</v>
      </c>
      <c r="D111" s="91"/>
      <c r="E111" s="151">
        <v>3000000</v>
      </c>
      <c r="F111" s="91"/>
      <c r="G111" s="152"/>
      <c r="H111" s="152"/>
      <c r="I111" s="152"/>
      <c r="J111" s="152"/>
      <c r="K111" s="167"/>
    </row>
    <row r="112" spans="1:11" s="172" customFormat="1" ht="30">
      <c r="A112" s="92">
        <v>3</v>
      </c>
      <c r="B112" s="135" t="s">
        <v>350</v>
      </c>
      <c r="C112" s="122" t="s">
        <v>325</v>
      </c>
      <c r="D112" s="94">
        <v>64350000</v>
      </c>
      <c r="E112" s="142"/>
      <c r="F112" s="94">
        <f>D112-E112</f>
        <v>64350000</v>
      </c>
      <c r="G112" s="117"/>
      <c r="H112" s="117"/>
      <c r="I112" s="117"/>
      <c r="J112" s="134" t="s">
        <v>330</v>
      </c>
      <c r="K112" s="167"/>
    </row>
    <row r="113" spans="1:12" s="172" customFormat="1" ht="15.75">
      <c r="A113" s="174"/>
      <c r="B113" s="157"/>
      <c r="C113" s="158"/>
      <c r="D113" s="87"/>
      <c r="E113" s="136"/>
      <c r="F113" s="87"/>
      <c r="G113" s="159"/>
      <c r="H113" s="159"/>
      <c r="I113" s="159"/>
      <c r="J113" s="159"/>
      <c r="K113" s="167"/>
    </row>
    <row r="114" spans="1:12" s="172" customFormat="1" ht="17.25">
      <c r="A114" s="175"/>
      <c r="B114" s="175"/>
      <c r="C114" s="176" t="s">
        <v>1</v>
      </c>
      <c r="D114" s="177">
        <f>D12+D94+D98</f>
        <v>2374694500</v>
      </c>
      <c r="E114" s="177">
        <f>E12+E94+E98</f>
        <v>2217941076</v>
      </c>
      <c r="F114" s="177">
        <f>F12+F94+F98</f>
        <v>156753424</v>
      </c>
      <c r="G114" s="177"/>
      <c r="H114" s="177"/>
      <c r="I114" s="177"/>
      <c r="J114" s="175"/>
      <c r="K114" s="178"/>
      <c r="L114" s="179"/>
    </row>
    <row r="115" spans="1:12" ht="17.25">
      <c r="A115" s="5"/>
      <c r="B115" s="5"/>
      <c r="C115" s="8"/>
      <c r="D115" s="207" t="s">
        <v>316</v>
      </c>
      <c r="E115" s="207"/>
      <c r="F115" s="207"/>
      <c r="G115" s="207"/>
      <c r="H115" s="207"/>
      <c r="I115" s="207"/>
      <c r="J115" s="207"/>
      <c r="K115" s="4"/>
    </row>
    <row r="116" spans="1:12" ht="17.25">
      <c r="A116" s="199" t="s">
        <v>30</v>
      </c>
      <c r="B116" s="199"/>
      <c r="C116" s="199"/>
      <c r="D116" s="199" t="s">
        <v>23</v>
      </c>
      <c r="E116" s="199"/>
      <c r="F116" s="199"/>
      <c r="G116" s="199"/>
      <c r="H116" s="199"/>
      <c r="I116" s="199"/>
      <c r="J116" s="199"/>
      <c r="K116" s="4"/>
    </row>
    <row r="117" spans="1:12" ht="17.25">
      <c r="A117" s="4"/>
      <c r="B117" s="4"/>
      <c r="C117" s="8"/>
      <c r="D117" s="22"/>
      <c r="E117" s="22"/>
      <c r="F117" s="22"/>
      <c r="G117" s="8"/>
      <c r="H117" s="8"/>
      <c r="I117" s="8"/>
      <c r="J117" s="5"/>
      <c r="K117" s="4"/>
    </row>
    <row r="118" spans="1:12" ht="17.25">
      <c r="A118" s="4"/>
      <c r="B118" s="4"/>
      <c r="C118" s="5"/>
      <c r="D118" s="5"/>
      <c r="E118" s="8"/>
      <c r="F118" s="5"/>
      <c r="G118" s="5"/>
      <c r="H118" s="5"/>
      <c r="I118" s="5"/>
      <c r="J118" s="5"/>
      <c r="K118" s="4"/>
    </row>
    <row r="119" spans="1:12" ht="17.25">
      <c r="A119" s="4"/>
      <c r="B119" s="4"/>
      <c r="C119" s="5"/>
      <c r="D119" s="5"/>
      <c r="E119" s="8"/>
      <c r="F119" s="5"/>
      <c r="G119" s="5"/>
      <c r="H119" s="5"/>
      <c r="I119" s="5"/>
      <c r="J119" s="5"/>
      <c r="K119" s="4"/>
    </row>
    <row r="120" spans="1:12" ht="17.25">
      <c r="A120" s="4"/>
      <c r="B120" s="4"/>
      <c r="C120" s="5" t="s">
        <v>2</v>
      </c>
      <c r="D120" s="5"/>
      <c r="E120" s="5"/>
      <c r="F120" s="5"/>
      <c r="G120" s="5"/>
      <c r="H120" s="5"/>
      <c r="I120" s="5"/>
      <c r="J120" s="5"/>
      <c r="K120" s="4"/>
    </row>
    <row r="121" spans="1:12" ht="18.75">
      <c r="A121" s="4"/>
      <c r="B121" s="4"/>
      <c r="C121" s="6"/>
      <c r="D121" s="6"/>
      <c r="E121" s="6"/>
      <c r="F121" s="206"/>
      <c r="G121" s="206"/>
      <c r="H121" s="206"/>
      <c r="I121" s="206"/>
      <c r="J121" s="206"/>
      <c r="K121" s="4"/>
    </row>
    <row r="122" spans="1:12" ht="18.75">
      <c r="A122" s="4"/>
      <c r="B122" s="4"/>
      <c r="C122" s="7"/>
      <c r="D122" s="7"/>
      <c r="E122" s="7"/>
      <c r="F122" s="7"/>
      <c r="G122" s="7"/>
      <c r="H122" s="7"/>
      <c r="I122" s="7"/>
      <c r="J122" s="7"/>
      <c r="K122" s="4"/>
    </row>
  </sheetData>
  <mergeCells count="20">
    <mergeCell ref="D115:J115"/>
    <mergeCell ref="A116:C116"/>
    <mergeCell ref="D116:J116"/>
    <mergeCell ref="F121:J121"/>
    <mergeCell ref="F7:J7"/>
    <mergeCell ref="F8:F10"/>
    <mergeCell ref="G8:G10"/>
    <mergeCell ref="H8:H10"/>
    <mergeCell ref="I8:I10"/>
    <mergeCell ref="J8:J10"/>
    <mergeCell ref="E8:E10"/>
    <mergeCell ref="A8:A10"/>
    <mergeCell ref="B8:B10"/>
    <mergeCell ref="C8:C10"/>
    <mergeCell ref="D8:D10"/>
    <mergeCell ref="F1:J1"/>
    <mergeCell ref="A2:J2"/>
    <mergeCell ref="A3:J3"/>
    <mergeCell ref="A5:J5"/>
    <mergeCell ref="A6:J6"/>
  </mergeCells>
  <pageMargins left="0.24" right="0.16" top="0.41" bottom="0.46" header="0.3" footer="0.2"/>
  <pageSetup paperSize="9" scale="90" orientation="landscape" verticalDpi="0" r:id="rId1"/>
  <headerFooter>
    <oddFooter>&amp;CTrang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45"/>
  <sheetViews>
    <sheetView workbookViewId="0">
      <pane ySplit="9" topLeftCell="A25" activePane="bottomLeft" state="frozen"/>
      <selection pane="bottomLeft" activeCell="F11" sqref="F11"/>
    </sheetView>
  </sheetViews>
  <sheetFormatPr defaultRowHeight="18.75"/>
  <cols>
    <col min="1" max="1" width="5" customWidth="1"/>
    <col min="2" max="2" width="12.7109375" customWidth="1"/>
    <col min="3" max="3" width="43.5703125" customWidth="1"/>
    <col min="4" max="5" width="14.85546875" customWidth="1"/>
    <col min="6" max="6" width="14.28515625" customWidth="1"/>
    <col min="7" max="7" width="6.28515625" customWidth="1"/>
    <col min="8" max="8" width="7.85546875" customWidth="1"/>
    <col min="9" max="9" width="7.5703125" customWidth="1"/>
    <col min="10" max="10" width="32.28515625" customWidth="1"/>
    <col min="12" max="12" width="17" style="33" customWidth="1"/>
  </cols>
  <sheetData>
    <row r="1" spans="1:12">
      <c r="E1" s="1"/>
      <c r="F1" s="195"/>
      <c r="G1" s="195"/>
      <c r="H1" s="195"/>
      <c r="I1" s="195"/>
      <c r="J1" s="195"/>
    </row>
    <row r="2" spans="1:12">
      <c r="A2" s="196" t="s">
        <v>24</v>
      </c>
      <c r="B2" s="196"/>
      <c r="C2" s="196"/>
      <c r="D2" s="196"/>
      <c r="E2" s="196"/>
      <c r="F2" s="196"/>
      <c r="G2" s="196"/>
      <c r="H2" s="196"/>
      <c r="I2" s="196"/>
      <c r="J2" s="196"/>
      <c r="K2" s="2"/>
    </row>
    <row r="3" spans="1:12">
      <c r="A3" s="197" t="s">
        <v>25</v>
      </c>
      <c r="B3" s="197"/>
      <c r="C3" s="197"/>
      <c r="D3" s="197"/>
      <c r="E3" s="197"/>
      <c r="F3" s="197"/>
      <c r="G3" s="197"/>
      <c r="H3" s="197"/>
      <c r="I3" s="197"/>
      <c r="J3" s="197"/>
      <c r="K3" s="2"/>
    </row>
    <row r="4" spans="1:12">
      <c r="A4" s="106"/>
      <c r="B4" s="106"/>
      <c r="C4" s="106"/>
      <c r="D4" s="106"/>
      <c r="E4" s="106"/>
      <c r="F4" s="106"/>
      <c r="G4" s="106"/>
      <c r="H4" s="106"/>
      <c r="I4" s="106"/>
      <c r="J4" s="103"/>
      <c r="K4" s="2"/>
    </row>
    <row r="5" spans="1:12">
      <c r="A5" s="198" t="s">
        <v>29</v>
      </c>
      <c r="B5" s="198"/>
      <c r="C5" s="198"/>
      <c r="D5" s="198"/>
      <c r="E5" s="198"/>
      <c r="F5" s="198"/>
      <c r="G5" s="198"/>
      <c r="H5" s="198"/>
      <c r="I5" s="198"/>
      <c r="J5" s="198"/>
      <c r="K5" s="2"/>
      <c r="L5" s="33">
        <f>D12-E12</f>
        <v>82420300</v>
      </c>
    </row>
    <row r="6" spans="1:12">
      <c r="A6" s="198" t="s">
        <v>164</v>
      </c>
      <c r="B6" s="198"/>
      <c r="C6" s="198"/>
      <c r="D6" s="198"/>
      <c r="E6" s="198"/>
      <c r="F6" s="198"/>
      <c r="G6" s="198"/>
      <c r="H6" s="198"/>
      <c r="I6" s="198"/>
      <c r="J6" s="198"/>
      <c r="K6" s="2"/>
    </row>
    <row r="7" spans="1:12">
      <c r="A7" s="2"/>
      <c r="B7" s="2"/>
      <c r="C7" s="2"/>
      <c r="D7" s="2"/>
      <c r="E7" s="2"/>
      <c r="F7" s="194" t="s">
        <v>28</v>
      </c>
      <c r="G7" s="194"/>
      <c r="H7" s="194"/>
      <c r="I7" s="194"/>
      <c r="J7" s="194"/>
      <c r="K7" s="2"/>
    </row>
    <row r="8" spans="1:12">
      <c r="A8" s="208" t="s">
        <v>0</v>
      </c>
      <c r="B8" s="208" t="s">
        <v>26</v>
      </c>
      <c r="C8" s="201" t="s">
        <v>3</v>
      </c>
      <c r="D8" s="201" t="s">
        <v>4</v>
      </c>
      <c r="E8" s="203" t="s">
        <v>5</v>
      </c>
      <c r="F8" s="203" t="s">
        <v>6</v>
      </c>
      <c r="G8" s="203" t="s">
        <v>20</v>
      </c>
      <c r="H8" s="203" t="s">
        <v>22</v>
      </c>
      <c r="I8" s="203" t="s">
        <v>21</v>
      </c>
      <c r="J8" s="201" t="s">
        <v>27</v>
      </c>
      <c r="K8" s="2"/>
    </row>
    <row r="9" spans="1:12" ht="34.5" customHeight="1">
      <c r="A9" s="208"/>
      <c r="B9" s="208"/>
      <c r="C9" s="201"/>
      <c r="D9" s="202"/>
      <c r="E9" s="204"/>
      <c r="F9" s="204"/>
      <c r="G9" s="204"/>
      <c r="H9" s="204"/>
      <c r="I9" s="204"/>
      <c r="J9" s="202"/>
      <c r="K9" s="2"/>
      <c r="L9" s="86">
        <v>246970000</v>
      </c>
    </row>
    <row r="10" spans="1:12">
      <c r="A10" s="208"/>
      <c r="B10" s="208"/>
      <c r="C10" s="201"/>
      <c r="D10" s="202"/>
      <c r="E10" s="205"/>
      <c r="F10" s="205"/>
      <c r="G10" s="205"/>
      <c r="H10" s="205"/>
      <c r="I10" s="205"/>
      <c r="J10" s="202"/>
      <c r="K10" s="2"/>
    </row>
    <row r="11" spans="1:12">
      <c r="A11" s="105">
        <v>1</v>
      </c>
      <c r="B11" s="105"/>
      <c r="C11" s="105">
        <v>2</v>
      </c>
      <c r="D11" s="105">
        <v>3</v>
      </c>
      <c r="E11" s="105">
        <v>4</v>
      </c>
      <c r="F11" s="105">
        <v>5</v>
      </c>
      <c r="G11" s="105">
        <v>6</v>
      </c>
      <c r="H11" s="105">
        <v>7</v>
      </c>
      <c r="I11" s="105">
        <v>8</v>
      </c>
      <c r="J11" s="105">
        <v>9</v>
      </c>
      <c r="K11" s="3"/>
    </row>
    <row r="12" spans="1:12" s="18" customFormat="1">
      <c r="A12" s="58"/>
      <c r="B12" s="58"/>
      <c r="C12" s="61" t="s">
        <v>31</v>
      </c>
      <c r="D12" s="63">
        <f>D13+D15+D17+D19+D21+D23+D24+D25+D27+D29+D31+D33+D35+D38+D42+D44+D46+D48+D53</f>
        <v>5295444500</v>
      </c>
      <c r="E12" s="63">
        <f>E13+E15+E17+E19+E21+E23+E24+E25+E27+E29+E31+E33+E35+E38+E42+E44+E46+E48+E53</f>
        <v>5213024200</v>
      </c>
      <c r="F12" s="63">
        <f>F13+F15+F17+F19+F21+F23+F24+F25+F27+F29+F31+F33+F35+F38+F42+F44+F46+F48+F53+F55</f>
        <v>82420300</v>
      </c>
      <c r="G12" s="58"/>
      <c r="H12" s="58"/>
      <c r="I12" s="58"/>
      <c r="J12" s="58"/>
      <c r="K12" s="17"/>
      <c r="L12" s="67">
        <f>D12-E12</f>
        <v>82420300</v>
      </c>
    </row>
    <row r="13" spans="1:12" s="55" customFormat="1">
      <c r="A13" s="11">
        <v>1</v>
      </c>
      <c r="B13" s="85" t="s">
        <v>32</v>
      </c>
      <c r="C13" s="56" t="s">
        <v>33</v>
      </c>
      <c r="D13" s="62">
        <v>152780000</v>
      </c>
      <c r="E13" s="62">
        <f>E14</f>
        <v>152780000</v>
      </c>
      <c r="F13" s="62">
        <f>D13-E14</f>
        <v>0</v>
      </c>
      <c r="G13" s="21">
        <v>860</v>
      </c>
      <c r="H13" s="21">
        <v>312</v>
      </c>
      <c r="I13" s="21"/>
      <c r="J13" s="57" t="s">
        <v>34</v>
      </c>
      <c r="K13" s="3"/>
      <c r="L13" s="68">
        <f>L12-F12</f>
        <v>0</v>
      </c>
    </row>
    <row r="14" spans="1:12" s="55" customFormat="1">
      <c r="A14" s="11"/>
      <c r="B14" s="85" t="s">
        <v>68</v>
      </c>
      <c r="C14" s="56" t="s">
        <v>67</v>
      </c>
      <c r="D14" s="62"/>
      <c r="E14" s="62">
        <v>152780000</v>
      </c>
      <c r="F14" s="62"/>
      <c r="G14" s="21"/>
      <c r="H14" s="21"/>
      <c r="I14" s="21"/>
      <c r="J14" s="57"/>
      <c r="K14" s="3"/>
      <c r="L14" s="68"/>
    </row>
    <row r="15" spans="1:12" s="55" customFormat="1">
      <c r="A15" s="11">
        <v>2</v>
      </c>
      <c r="B15" s="11" t="s">
        <v>35</v>
      </c>
      <c r="C15" s="12" t="s">
        <v>38</v>
      </c>
      <c r="D15" s="62">
        <v>159802500</v>
      </c>
      <c r="E15" s="62">
        <f>E16</f>
        <v>159802500</v>
      </c>
      <c r="F15" s="62">
        <f>D15-E15</f>
        <v>0</v>
      </c>
      <c r="G15" s="21"/>
      <c r="H15" s="21"/>
      <c r="I15" s="21"/>
      <c r="J15" s="57" t="s">
        <v>56</v>
      </c>
      <c r="K15" s="3"/>
      <c r="L15" s="68"/>
    </row>
    <row r="16" spans="1:12" s="55" customFormat="1">
      <c r="A16" s="11"/>
      <c r="B16" s="11" t="s">
        <v>59</v>
      </c>
      <c r="C16" s="12" t="s">
        <v>60</v>
      </c>
      <c r="D16" s="62"/>
      <c r="E16" s="62">
        <v>159802500</v>
      </c>
      <c r="F16" s="62"/>
      <c r="G16" s="21"/>
      <c r="H16" s="21"/>
      <c r="I16" s="21"/>
      <c r="J16" s="62"/>
      <c r="K16" s="3"/>
      <c r="L16" s="68"/>
    </row>
    <row r="17" spans="1:12" s="55" customFormat="1">
      <c r="A17" s="11">
        <v>3</v>
      </c>
      <c r="B17" s="11" t="s">
        <v>35</v>
      </c>
      <c r="C17" s="12" t="s">
        <v>55</v>
      </c>
      <c r="D17" s="12">
        <v>66282500</v>
      </c>
      <c r="E17" s="12">
        <f>E18</f>
        <v>66282500</v>
      </c>
      <c r="F17" s="12">
        <f>D17-E17</f>
        <v>0</v>
      </c>
      <c r="G17" s="21">
        <v>860</v>
      </c>
      <c r="H17" s="21">
        <v>292</v>
      </c>
      <c r="I17" s="21">
        <v>6922</v>
      </c>
      <c r="J17" s="57" t="s">
        <v>56</v>
      </c>
      <c r="K17" s="3"/>
      <c r="L17" s="68"/>
    </row>
    <row r="18" spans="1:12" s="55" customFormat="1">
      <c r="A18" s="11"/>
      <c r="B18" s="11" t="s">
        <v>59</v>
      </c>
      <c r="C18" s="12" t="s">
        <v>61</v>
      </c>
      <c r="D18" s="12"/>
      <c r="E18" s="12">
        <v>66282500</v>
      </c>
      <c r="F18" s="12"/>
      <c r="G18" s="21"/>
      <c r="H18" s="21"/>
      <c r="I18" s="21"/>
      <c r="J18" s="57"/>
      <c r="K18" s="3"/>
      <c r="L18" s="68"/>
    </row>
    <row r="19" spans="1:12" s="55" customFormat="1">
      <c r="A19" s="11">
        <v>4</v>
      </c>
      <c r="B19" s="11" t="s">
        <v>35</v>
      </c>
      <c r="C19" s="42" t="s">
        <v>36</v>
      </c>
      <c r="D19" s="12">
        <v>163560000</v>
      </c>
      <c r="E19" s="12">
        <f>E20</f>
        <v>163560000</v>
      </c>
      <c r="F19" s="12">
        <f>D19-E20</f>
        <v>0</v>
      </c>
      <c r="G19" s="21">
        <v>860</v>
      </c>
      <c r="H19" s="21">
        <v>281</v>
      </c>
      <c r="I19" s="21"/>
      <c r="J19" s="57" t="s">
        <v>57</v>
      </c>
      <c r="K19" s="3"/>
      <c r="L19" s="68"/>
    </row>
    <row r="20" spans="1:12" s="55" customFormat="1">
      <c r="A20" s="11"/>
      <c r="B20" s="65" t="s">
        <v>131</v>
      </c>
      <c r="C20" s="42" t="s">
        <v>136</v>
      </c>
      <c r="D20" s="12"/>
      <c r="E20" s="42">
        <v>163560000</v>
      </c>
      <c r="F20" s="12"/>
      <c r="G20" s="21"/>
      <c r="H20" s="21"/>
      <c r="I20" s="21"/>
      <c r="J20" s="57"/>
      <c r="K20" s="3"/>
      <c r="L20" s="68"/>
    </row>
    <row r="21" spans="1:12" s="55" customFormat="1">
      <c r="A21" s="11">
        <v>5</v>
      </c>
      <c r="B21" s="11" t="s">
        <v>35</v>
      </c>
      <c r="C21" s="12" t="s">
        <v>37</v>
      </c>
      <c r="D21" s="12">
        <v>45000000</v>
      </c>
      <c r="E21" s="12">
        <f>E22</f>
        <v>45000000</v>
      </c>
      <c r="F21" s="12">
        <f t="shared" ref="F21:F60" si="0">D21-E21</f>
        <v>0</v>
      </c>
      <c r="G21" s="21">
        <v>989</v>
      </c>
      <c r="H21" s="21">
        <v>221</v>
      </c>
      <c r="I21" s="21"/>
      <c r="J21" s="57" t="s">
        <v>58</v>
      </c>
      <c r="K21" s="3"/>
      <c r="L21" s="68" t="e">
        <f>#REF!-D24</f>
        <v>#REF!</v>
      </c>
    </row>
    <row r="22" spans="1:12" s="55" customFormat="1">
      <c r="A22" s="11"/>
      <c r="B22" s="11" t="s">
        <v>84</v>
      </c>
      <c r="C22" s="12" t="s">
        <v>83</v>
      </c>
      <c r="D22" s="12"/>
      <c r="E22" s="12">
        <v>45000000</v>
      </c>
      <c r="F22" s="12"/>
      <c r="G22" s="21"/>
      <c r="H22" s="21"/>
      <c r="I22" s="21"/>
      <c r="J22" s="57"/>
      <c r="K22" s="3"/>
      <c r="L22" s="68"/>
    </row>
    <row r="23" spans="1:12" s="55" customFormat="1">
      <c r="A23" s="11">
        <v>6</v>
      </c>
      <c r="B23" s="48" t="s">
        <v>70</v>
      </c>
      <c r="C23" s="12" t="s">
        <v>62</v>
      </c>
      <c r="D23" s="12">
        <v>73760000</v>
      </c>
      <c r="E23" s="12"/>
      <c r="F23" s="12">
        <f t="shared" si="0"/>
        <v>73760000</v>
      </c>
      <c r="G23" s="21">
        <v>860</v>
      </c>
      <c r="H23" s="21">
        <v>332</v>
      </c>
      <c r="I23" s="21"/>
      <c r="J23" s="57" t="s">
        <v>63</v>
      </c>
      <c r="K23" s="3"/>
      <c r="L23" s="68"/>
    </row>
    <row r="24" spans="1:12" s="55" customFormat="1">
      <c r="A24" s="11">
        <v>7</v>
      </c>
      <c r="B24" s="11" t="s">
        <v>64</v>
      </c>
      <c r="C24" s="12" t="s">
        <v>65</v>
      </c>
      <c r="D24" s="12">
        <v>48000000</v>
      </c>
      <c r="E24" s="12"/>
      <c r="F24" s="12"/>
      <c r="G24" s="21">
        <v>805</v>
      </c>
      <c r="H24" s="21">
        <v>463</v>
      </c>
      <c r="I24" s="21"/>
      <c r="J24" s="57" t="s">
        <v>66</v>
      </c>
      <c r="K24" s="3"/>
      <c r="L24" s="68">
        <f>D24+D25</f>
        <v>266146500</v>
      </c>
    </row>
    <row r="25" spans="1:12" s="55" customFormat="1">
      <c r="A25" s="11">
        <v>8</v>
      </c>
      <c r="B25" s="48" t="s">
        <v>78</v>
      </c>
      <c r="C25" s="12" t="s">
        <v>85</v>
      </c>
      <c r="D25" s="12">
        <v>218146500</v>
      </c>
      <c r="E25" s="60">
        <f>E26</f>
        <v>266146500</v>
      </c>
      <c r="F25" s="95">
        <f>D24+D25-E25</f>
        <v>0</v>
      </c>
      <c r="G25" s="89"/>
      <c r="H25" s="89"/>
      <c r="I25" s="89"/>
      <c r="J25" s="57" t="s">
        <v>94</v>
      </c>
      <c r="K25" s="3"/>
      <c r="L25" s="68"/>
    </row>
    <row r="26" spans="1:12" s="55" customFormat="1">
      <c r="A26" s="11"/>
      <c r="B26" s="11" t="s">
        <v>81</v>
      </c>
      <c r="C26" s="12" t="s">
        <v>82</v>
      </c>
      <c r="D26" s="42"/>
      <c r="E26" s="12">
        <v>266146500</v>
      </c>
      <c r="F26" s="89"/>
      <c r="G26" s="89"/>
      <c r="H26" s="89"/>
      <c r="I26" s="89"/>
      <c r="J26" s="89"/>
      <c r="K26" s="3"/>
      <c r="L26" s="68"/>
    </row>
    <row r="27" spans="1:12" s="55" customFormat="1">
      <c r="A27" s="11">
        <v>9</v>
      </c>
      <c r="B27" s="11" t="s">
        <v>72</v>
      </c>
      <c r="C27" s="12" t="s">
        <v>75</v>
      </c>
      <c r="D27" s="12">
        <v>39903000</v>
      </c>
      <c r="E27" s="12">
        <f>E28</f>
        <v>39903000</v>
      </c>
      <c r="F27" s="12">
        <f>D27-E27</f>
        <v>0</v>
      </c>
      <c r="G27" s="21">
        <v>814</v>
      </c>
      <c r="H27" s="21">
        <v>361</v>
      </c>
      <c r="I27" s="21"/>
      <c r="J27" s="57" t="s">
        <v>79</v>
      </c>
      <c r="K27" s="3"/>
      <c r="L27" s="68"/>
    </row>
    <row r="28" spans="1:12" s="55" customFormat="1">
      <c r="A28" s="11"/>
      <c r="B28" s="11" t="s">
        <v>77</v>
      </c>
      <c r="C28" s="12" t="s">
        <v>73</v>
      </c>
      <c r="D28" s="12"/>
      <c r="E28" s="12">
        <v>39903000</v>
      </c>
      <c r="F28" s="12"/>
      <c r="G28" s="21"/>
      <c r="H28" s="21"/>
      <c r="I28" s="21"/>
      <c r="J28" s="57"/>
      <c r="K28" s="3"/>
      <c r="L28" s="68"/>
    </row>
    <row r="29" spans="1:12" s="55" customFormat="1">
      <c r="A29" s="11">
        <v>10</v>
      </c>
      <c r="B29" s="11" t="s">
        <v>74</v>
      </c>
      <c r="C29" s="42" t="s">
        <v>76</v>
      </c>
      <c r="D29" s="12">
        <v>9650000</v>
      </c>
      <c r="E29" s="12">
        <f>E30</f>
        <v>9650000</v>
      </c>
      <c r="F29" s="12">
        <f>D29-E30</f>
        <v>0</v>
      </c>
      <c r="G29" s="21">
        <v>813</v>
      </c>
      <c r="H29" s="21">
        <v>361</v>
      </c>
      <c r="I29" s="21"/>
      <c r="J29" s="57" t="s">
        <v>80</v>
      </c>
      <c r="K29" s="3"/>
      <c r="L29" s="68"/>
    </row>
    <row r="30" spans="1:12" s="55" customFormat="1">
      <c r="A30" s="11"/>
      <c r="B30" s="65" t="s">
        <v>131</v>
      </c>
      <c r="C30" s="42" t="s">
        <v>136</v>
      </c>
      <c r="D30" s="42"/>
      <c r="E30" s="42">
        <v>9650000</v>
      </c>
      <c r="F30" s="12"/>
      <c r="G30" s="21"/>
      <c r="H30" s="21"/>
      <c r="I30" s="21"/>
      <c r="J30" s="57"/>
      <c r="K30" s="3"/>
      <c r="L30" s="68"/>
    </row>
    <row r="31" spans="1:12" s="55" customFormat="1">
      <c r="A31" s="11">
        <v>11</v>
      </c>
      <c r="B31" s="48" t="s">
        <v>86</v>
      </c>
      <c r="C31" s="12" t="s">
        <v>87</v>
      </c>
      <c r="D31" s="12">
        <v>17880000</v>
      </c>
      <c r="E31" s="12">
        <f>E32</f>
        <v>17880000</v>
      </c>
      <c r="F31" s="12"/>
      <c r="G31" s="21"/>
      <c r="H31" s="21"/>
      <c r="I31" s="21"/>
      <c r="J31" s="57" t="s">
        <v>88</v>
      </c>
      <c r="K31" s="3"/>
      <c r="L31" s="68"/>
    </row>
    <row r="32" spans="1:12" s="55" customFormat="1">
      <c r="A32" s="11"/>
      <c r="B32" s="11" t="s">
        <v>91</v>
      </c>
      <c r="C32" s="12" t="s">
        <v>92</v>
      </c>
      <c r="D32" s="12"/>
      <c r="E32" s="12">
        <v>17880000</v>
      </c>
      <c r="F32" s="12"/>
      <c r="G32" s="21"/>
      <c r="H32" s="21"/>
      <c r="I32" s="21"/>
      <c r="J32" s="57"/>
      <c r="K32" s="3"/>
      <c r="L32" s="68"/>
    </row>
    <row r="33" spans="1:12" s="55" customFormat="1">
      <c r="A33" s="11">
        <v>12</v>
      </c>
      <c r="B33" s="48" t="s">
        <v>99</v>
      </c>
      <c r="C33" s="12" t="s">
        <v>132</v>
      </c>
      <c r="D33" s="12">
        <v>157920000</v>
      </c>
      <c r="E33" s="12">
        <f>E34</f>
        <v>157920000</v>
      </c>
      <c r="F33" s="12"/>
      <c r="G33" s="21"/>
      <c r="H33" s="21"/>
      <c r="I33" s="21"/>
      <c r="J33" s="57" t="s">
        <v>115</v>
      </c>
      <c r="K33" s="3"/>
      <c r="L33" s="68"/>
    </row>
    <row r="34" spans="1:12" s="55" customFormat="1">
      <c r="A34" s="11"/>
      <c r="B34" s="48" t="s">
        <v>105</v>
      </c>
      <c r="C34" s="12" t="s">
        <v>135</v>
      </c>
      <c r="D34" s="12"/>
      <c r="E34" s="12">
        <v>157920000</v>
      </c>
      <c r="F34" s="12"/>
      <c r="G34" s="21"/>
      <c r="H34" s="21"/>
      <c r="I34" s="21"/>
      <c r="J34" s="57"/>
      <c r="K34" s="3"/>
      <c r="L34" s="68"/>
    </row>
    <row r="35" spans="1:12" s="55" customFormat="1">
      <c r="A35" s="11">
        <v>13</v>
      </c>
      <c r="B35" s="47">
        <v>44537</v>
      </c>
      <c r="C35" s="12" t="s">
        <v>103</v>
      </c>
      <c r="D35" s="12">
        <v>472350000</v>
      </c>
      <c r="E35" s="12">
        <f>E36+E37</f>
        <v>472275000</v>
      </c>
      <c r="F35" s="12">
        <f>D35-E35</f>
        <v>75000</v>
      </c>
      <c r="G35" s="21"/>
      <c r="H35" s="21"/>
      <c r="I35" s="21"/>
      <c r="J35" s="57" t="s">
        <v>116</v>
      </c>
      <c r="K35" s="3"/>
      <c r="L35" s="68"/>
    </row>
    <row r="36" spans="1:12" s="55" customFormat="1">
      <c r="A36" s="11"/>
      <c r="B36" s="11" t="s">
        <v>104</v>
      </c>
      <c r="C36" s="12" t="s">
        <v>107</v>
      </c>
      <c r="D36" s="12"/>
      <c r="E36" s="12">
        <v>442600000</v>
      </c>
      <c r="F36" s="12"/>
      <c r="G36" s="21"/>
      <c r="H36" s="21"/>
      <c r="I36" s="21"/>
      <c r="J36" s="57"/>
      <c r="K36" s="3"/>
      <c r="L36" s="68"/>
    </row>
    <row r="37" spans="1:12" s="55" customFormat="1">
      <c r="A37" s="11"/>
      <c r="B37" s="48" t="s">
        <v>128</v>
      </c>
      <c r="C37" s="12" t="s">
        <v>124</v>
      </c>
      <c r="D37" s="12"/>
      <c r="E37" s="12">
        <v>29675000</v>
      </c>
      <c r="F37" s="12"/>
      <c r="G37" s="21"/>
      <c r="H37" s="21"/>
      <c r="I37" s="21"/>
      <c r="J37" s="57"/>
      <c r="K37" s="3"/>
      <c r="L37" s="68"/>
    </row>
    <row r="38" spans="1:12" s="55" customFormat="1">
      <c r="A38" s="11">
        <v>14</v>
      </c>
      <c r="B38" s="11" t="s">
        <v>113</v>
      </c>
      <c r="C38" s="12" t="s">
        <v>132</v>
      </c>
      <c r="D38" s="12">
        <v>464300000</v>
      </c>
      <c r="E38" s="12">
        <f>E39+E40+E41</f>
        <v>464300000</v>
      </c>
      <c r="F38" s="12">
        <f>D38-E38</f>
        <v>0</v>
      </c>
      <c r="G38" s="21">
        <v>805</v>
      </c>
      <c r="H38" s="21">
        <v>341</v>
      </c>
      <c r="I38" s="21">
        <v>7753</v>
      </c>
      <c r="J38" s="57" t="s">
        <v>125</v>
      </c>
      <c r="K38" s="3"/>
      <c r="L38" s="68"/>
    </row>
    <row r="39" spans="1:12" s="55" customFormat="1">
      <c r="A39" s="11"/>
      <c r="B39" s="11" t="s">
        <v>123</v>
      </c>
      <c r="C39" s="12" t="s">
        <v>121</v>
      </c>
      <c r="D39" s="12"/>
      <c r="E39" s="12">
        <v>268800000</v>
      </c>
      <c r="F39" s="12"/>
      <c r="G39" s="21"/>
      <c r="H39" s="21"/>
      <c r="I39" s="21"/>
      <c r="J39" s="104"/>
      <c r="K39" s="3"/>
      <c r="L39" s="68"/>
    </row>
    <row r="40" spans="1:12" s="55" customFormat="1">
      <c r="A40" s="11"/>
      <c r="B40" s="47">
        <v>44477</v>
      </c>
      <c r="C40" s="12" t="s">
        <v>120</v>
      </c>
      <c r="D40" s="12"/>
      <c r="E40" s="12">
        <f>464300000-E39-E41</f>
        <v>178000000</v>
      </c>
      <c r="F40" s="12"/>
      <c r="G40" s="21"/>
      <c r="H40" s="21"/>
      <c r="I40" s="21"/>
      <c r="J40" s="104"/>
      <c r="K40" s="3"/>
      <c r="L40" s="68"/>
    </row>
    <row r="41" spans="1:12" s="55" customFormat="1">
      <c r="A41" s="11"/>
      <c r="B41" s="47">
        <v>44477</v>
      </c>
      <c r="C41" s="12" t="s">
        <v>122</v>
      </c>
      <c r="D41" s="12"/>
      <c r="E41" s="12">
        <v>17500000</v>
      </c>
      <c r="F41" s="12"/>
      <c r="G41" s="21"/>
      <c r="H41" s="21"/>
      <c r="I41" s="21"/>
      <c r="J41" s="104"/>
      <c r="K41" s="3"/>
      <c r="L41" s="68"/>
    </row>
    <row r="42" spans="1:12" s="55" customFormat="1">
      <c r="A42" s="11">
        <v>15</v>
      </c>
      <c r="B42" s="11" t="s">
        <v>126</v>
      </c>
      <c r="C42" s="12" t="s">
        <v>132</v>
      </c>
      <c r="D42" s="12">
        <v>138880000</v>
      </c>
      <c r="E42" s="12">
        <f>E43</f>
        <v>138880000</v>
      </c>
      <c r="F42" s="12">
        <f>D42-E42</f>
        <v>0</v>
      </c>
      <c r="G42" s="21">
        <v>805</v>
      </c>
      <c r="H42" s="21">
        <v>341</v>
      </c>
      <c r="I42" s="21">
        <v>7753</v>
      </c>
      <c r="J42" s="57" t="s">
        <v>127</v>
      </c>
      <c r="K42" s="3"/>
      <c r="L42" s="68"/>
    </row>
    <row r="43" spans="1:12" s="55" customFormat="1">
      <c r="A43" s="11"/>
      <c r="B43" s="11" t="s">
        <v>119</v>
      </c>
      <c r="C43" s="12" t="s">
        <v>133</v>
      </c>
      <c r="D43" s="12"/>
      <c r="E43" s="12">
        <v>138880000</v>
      </c>
      <c r="F43" s="12"/>
      <c r="G43" s="21"/>
      <c r="H43" s="21"/>
      <c r="I43" s="21"/>
      <c r="J43" s="57"/>
      <c r="K43" s="3"/>
      <c r="L43" s="68"/>
    </row>
    <row r="44" spans="1:12" s="55" customFormat="1">
      <c r="A44" s="11">
        <v>16</v>
      </c>
      <c r="B44" s="11" t="s">
        <v>129</v>
      </c>
      <c r="C44" s="12" t="s">
        <v>132</v>
      </c>
      <c r="D44" s="12">
        <v>999985000</v>
      </c>
      <c r="E44" s="12">
        <f>E45</f>
        <v>999982300</v>
      </c>
      <c r="F44" s="12">
        <f>D44-E45</f>
        <v>2700</v>
      </c>
      <c r="G44" s="21">
        <v>805</v>
      </c>
      <c r="H44" s="21">
        <v>341</v>
      </c>
      <c r="I44" s="21">
        <v>7753</v>
      </c>
      <c r="J44" s="57" t="s">
        <v>130</v>
      </c>
      <c r="K44" s="3"/>
      <c r="L44" s="68"/>
    </row>
    <row r="45" spans="1:12" s="55" customFormat="1">
      <c r="A45" s="11"/>
      <c r="B45" s="11" t="s">
        <v>131</v>
      </c>
      <c r="C45" s="12" t="s">
        <v>134</v>
      </c>
      <c r="D45" s="12"/>
      <c r="E45" s="12">
        <v>999982300</v>
      </c>
      <c r="F45" s="12"/>
      <c r="G45" s="21"/>
      <c r="H45" s="21"/>
      <c r="I45" s="21"/>
      <c r="J45" s="104"/>
      <c r="K45" s="3"/>
      <c r="L45" s="68"/>
    </row>
    <row r="46" spans="1:12" s="55" customFormat="1">
      <c r="A46" s="11">
        <v>17</v>
      </c>
      <c r="B46" s="47">
        <v>44418</v>
      </c>
      <c r="C46" s="12" t="s">
        <v>149</v>
      </c>
      <c r="D46" s="12">
        <v>1800000000</v>
      </c>
      <c r="E46" s="12">
        <f>E47</f>
        <v>1800000000</v>
      </c>
      <c r="F46" s="12"/>
      <c r="G46" s="21">
        <v>860</v>
      </c>
      <c r="H46" s="24" t="s">
        <v>139</v>
      </c>
      <c r="I46" s="21">
        <v>7753</v>
      </c>
      <c r="J46" s="57" t="s">
        <v>138</v>
      </c>
      <c r="K46" s="3"/>
      <c r="L46" s="68"/>
    </row>
    <row r="47" spans="1:12" s="55" customFormat="1">
      <c r="A47" s="11"/>
      <c r="B47" s="11" t="s">
        <v>131</v>
      </c>
      <c r="C47" s="12" t="s">
        <v>136</v>
      </c>
      <c r="D47" s="42"/>
      <c r="E47" s="12">
        <v>1800000000</v>
      </c>
      <c r="F47" s="12"/>
      <c r="G47" s="21"/>
      <c r="H47" s="21"/>
      <c r="I47" s="21"/>
      <c r="J47" s="104"/>
      <c r="K47" s="3"/>
      <c r="L47" s="68"/>
    </row>
    <row r="48" spans="1:12" s="55" customFormat="1">
      <c r="A48" s="11">
        <v>18</v>
      </c>
      <c r="B48" s="48" t="s">
        <v>140</v>
      </c>
      <c r="C48" s="12" t="s">
        <v>141</v>
      </c>
      <c r="D48" s="12">
        <v>94895000</v>
      </c>
      <c r="E48" s="12">
        <f>E51+E52</f>
        <v>86312400</v>
      </c>
      <c r="F48" s="12">
        <f>D48-E48</f>
        <v>8582600</v>
      </c>
      <c r="G48" s="21"/>
      <c r="H48" s="21"/>
      <c r="I48" s="21"/>
      <c r="J48" s="104"/>
      <c r="K48" s="3"/>
      <c r="L48" s="68"/>
    </row>
    <row r="49" spans="1:12" s="55" customFormat="1">
      <c r="A49" s="11"/>
      <c r="B49" s="48"/>
      <c r="C49" s="12" t="s">
        <v>144</v>
      </c>
      <c r="D49" s="12">
        <v>92045000</v>
      </c>
      <c r="E49" s="12"/>
      <c r="F49" s="12"/>
      <c r="G49" s="21"/>
      <c r="H49" s="21"/>
      <c r="I49" s="21"/>
      <c r="J49" s="57" t="s">
        <v>142</v>
      </c>
      <c r="K49" s="3"/>
      <c r="L49" s="68"/>
    </row>
    <row r="50" spans="1:12" s="55" customFormat="1">
      <c r="A50" s="11"/>
      <c r="B50" s="48"/>
      <c r="C50" s="12" t="s">
        <v>145</v>
      </c>
      <c r="D50" s="12">
        <v>2850000</v>
      </c>
      <c r="E50" s="12"/>
      <c r="F50" s="12"/>
      <c r="G50" s="21"/>
      <c r="H50" s="21"/>
      <c r="I50" s="21"/>
      <c r="J50" s="57" t="s">
        <v>143</v>
      </c>
      <c r="K50" s="3"/>
      <c r="L50" s="68"/>
    </row>
    <row r="51" spans="1:12" s="55" customFormat="1">
      <c r="A51" s="11"/>
      <c r="B51" s="48" t="s">
        <v>148</v>
      </c>
      <c r="C51" s="12" t="s">
        <v>146</v>
      </c>
      <c r="D51" s="12"/>
      <c r="E51" s="12">
        <f>37995000+37995000</f>
        <v>75990000</v>
      </c>
      <c r="F51" s="12"/>
      <c r="G51" s="21"/>
      <c r="H51" s="21"/>
      <c r="I51" s="21"/>
      <c r="J51" s="57"/>
      <c r="K51" s="3"/>
      <c r="L51" s="68"/>
    </row>
    <row r="52" spans="1:12" s="55" customFormat="1">
      <c r="A52" s="11"/>
      <c r="B52" s="48" t="s">
        <v>7</v>
      </c>
      <c r="C52" s="12" t="s">
        <v>147</v>
      </c>
      <c r="D52" s="12"/>
      <c r="E52" s="12">
        <f>5161200+5161200</f>
        <v>10322400</v>
      </c>
      <c r="F52" s="12"/>
      <c r="G52" s="21"/>
      <c r="H52" s="21"/>
      <c r="I52" s="21"/>
      <c r="J52" s="57"/>
      <c r="K52" s="3"/>
      <c r="L52" s="68"/>
    </row>
    <row r="53" spans="1:12" s="55" customFormat="1">
      <c r="A53" s="11">
        <v>19</v>
      </c>
      <c r="B53" s="85" t="s">
        <v>155</v>
      </c>
      <c r="C53" s="12" t="s">
        <v>150</v>
      </c>
      <c r="D53" s="12">
        <v>172350000</v>
      </c>
      <c r="E53" s="12">
        <f>E54</f>
        <v>172350000</v>
      </c>
      <c r="F53" s="12">
        <f>D53-E53</f>
        <v>0</v>
      </c>
      <c r="G53" s="21"/>
      <c r="H53" s="21"/>
      <c r="I53" s="21"/>
      <c r="J53" s="57" t="s">
        <v>151</v>
      </c>
      <c r="K53" s="3"/>
      <c r="L53" s="68"/>
    </row>
    <row r="54" spans="1:12" s="55" customFormat="1">
      <c r="A54" s="11"/>
      <c r="B54" s="11"/>
      <c r="C54" s="12" t="s">
        <v>152</v>
      </c>
      <c r="D54" s="42"/>
      <c r="E54" s="12">
        <v>172350000</v>
      </c>
      <c r="F54" s="12"/>
      <c r="G54" s="21"/>
      <c r="H54" s="21"/>
      <c r="I54" s="21"/>
      <c r="J54" s="104"/>
      <c r="K54" s="3"/>
      <c r="L54" s="68"/>
    </row>
    <row r="55" spans="1:12" s="55" customFormat="1">
      <c r="A55" s="11">
        <v>20</v>
      </c>
      <c r="B55" s="48" t="s">
        <v>156</v>
      </c>
      <c r="C55" s="12" t="s">
        <v>157</v>
      </c>
      <c r="D55" s="12">
        <v>54731000</v>
      </c>
      <c r="E55" s="12">
        <f>E56</f>
        <v>54731000</v>
      </c>
      <c r="F55" s="12"/>
      <c r="G55" s="21"/>
      <c r="H55" s="21"/>
      <c r="I55" s="21"/>
      <c r="J55" s="104"/>
      <c r="K55" s="3"/>
      <c r="L55" s="68"/>
    </row>
    <row r="56" spans="1:12" s="55" customFormat="1">
      <c r="A56" s="11"/>
      <c r="B56" s="12" t="s">
        <v>158</v>
      </c>
      <c r="C56" s="12" t="s">
        <v>159</v>
      </c>
      <c r="D56" s="42"/>
      <c r="E56" s="12">
        <v>54731000</v>
      </c>
      <c r="F56" s="12"/>
      <c r="G56" s="21"/>
      <c r="H56" s="21"/>
      <c r="I56" s="21"/>
      <c r="J56" s="104"/>
      <c r="K56" s="3"/>
      <c r="L56" s="68"/>
    </row>
    <row r="57" spans="1:12" s="64" customFormat="1">
      <c r="A57" s="19"/>
      <c r="B57" s="19"/>
      <c r="C57" s="20" t="s">
        <v>40</v>
      </c>
      <c r="D57" s="20">
        <f>D58+D60+D67+D70+D72</f>
        <v>746120000</v>
      </c>
      <c r="E57" s="20">
        <f>E58+E60+E67+E70+E72</f>
        <v>746120000</v>
      </c>
      <c r="F57" s="20">
        <f t="shared" ref="F57" si="1">F58+F60+F67</f>
        <v>0</v>
      </c>
      <c r="G57" s="23"/>
      <c r="H57" s="23"/>
      <c r="I57" s="23"/>
      <c r="J57" s="59"/>
      <c r="K57" s="17"/>
      <c r="L57" s="69">
        <f>D57-E57</f>
        <v>0</v>
      </c>
    </row>
    <row r="58" spans="1:12" s="55" customFormat="1">
      <c r="A58" s="11">
        <v>1</v>
      </c>
      <c r="B58" s="11" t="s">
        <v>35</v>
      </c>
      <c r="C58" s="12" t="s">
        <v>41</v>
      </c>
      <c r="D58" s="12">
        <v>53640000</v>
      </c>
      <c r="E58" s="12">
        <f>E59</f>
        <v>53640000</v>
      </c>
      <c r="F58" s="12">
        <f>D58-E58</f>
        <v>0</v>
      </c>
      <c r="G58" s="21">
        <v>989</v>
      </c>
      <c r="H58" s="21">
        <v>362</v>
      </c>
      <c r="I58" s="21"/>
      <c r="J58" s="57" t="s">
        <v>56</v>
      </c>
      <c r="K58" s="3"/>
      <c r="L58" s="68"/>
    </row>
    <row r="59" spans="1:12" s="55" customFormat="1">
      <c r="A59" s="11"/>
      <c r="B59" s="85" t="s">
        <v>71</v>
      </c>
      <c r="C59" s="12" t="s">
        <v>69</v>
      </c>
      <c r="D59" s="12"/>
      <c r="E59" s="12">
        <f>1490000*3*12</f>
        <v>53640000</v>
      </c>
      <c r="F59" s="12"/>
      <c r="G59" s="21"/>
      <c r="H59" s="21"/>
      <c r="I59" s="21"/>
      <c r="J59" s="57"/>
      <c r="K59" s="3"/>
      <c r="L59" s="68"/>
    </row>
    <row r="60" spans="1:12" s="55" customFormat="1">
      <c r="A60" s="11">
        <v>2</v>
      </c>
      <c r="B60" s="11" t="s">
        <v>35</v>
      </c>
      <c r="C60" s="12" t="s">
        <v>39</v>
      </c>
      <c r="D60" s="12">
        <f>D61+D62+D63</f>
        <v>205270000</v>
      </c>
      <c r="E60" s="12">
        <f>E64+E65+E66</f>
        <v>205270000</v>
      </c>
      <c r="F60" s="12">
        <f t="shared" si="0"/>
        <v>0</v>
      </c>
      <c r="G60" s="21"/>
      <c r="H60" s="21"/>
      <c r="I60" s="21"/>
      <c r="J60" s="57" t="s">
        <v>56</v>
      </c>
      <c r="K60" s="3"/>
      <c r="L60" s="68"/>
    </row>
    <row r="61" spans="1:12" s="55" customFormat="1">
      <c r="A61" s="11"/>
      <c r="B61" s="11" t="s">
        <v>7</v>
      </c>
      <c r="C61" s="12" t="s">
        <v>52</v>
      </c>
      <c r="D61" s="12">
        <v>5587500</v>
      </c>
      <c r="E61" s="12"/>
      <c r="F61" s="12"/>
      <c r="G61" s="21"/>
      <c r="H61" s="21"/>
      <c r="I61" s="21"/>
      <c r="J61" s="57"/>
      <c r="K61" s="3"/>
      <c r="L61" s="68"/>
    </row>
    <row r="62" spans="1:12" s="55" customFormat="1">
      <c r="A62" s="11"/>
      <c r="B62" s="11" t="s">
        <v>7</v>
      </c>
      <c r="C62" s="12" t="s">
        <v>53</v>
      </c>
      <c r="D62" s="12">
        <v>92402500</v>
      </c>
      <c r="E62" s="12"/>
      <c r="F62" s="12"/>
      <c r="G62" s="21"/>
      <c r="H62" s="21"/>
      <c r="I62" s="21"/>
      <c r="J62" s="57"/>
      <c r="K62" s="3"/>
      <c r="L62" s="68"/>
    </row>
    <row r="63" spans="1:12" s="55" customFormat="1">
      <c r="A63" s="11"/>
      <c r="B63" s="11" t="s">
        <v>7</v>
      </c>
      <c r="C63" s="12" t="s">
        <v>54</v>
      </c>
      <c r="D63" s="12">
        <v>107280000</v>
      </c>
      <c r="E63" s="12"/>
      <c r="F63" s="12"/>
      <c r="G63" s="21"/>
      <c r="H63" s="21"/>
      <c r="I63" s="21"/>
      <c r="J63" s="57"/>
      <c r="K63" s="3"/>
      <c r="L63" s="68"/>
    </row>
    <row r="64" spans="1:12" s="55" customFormat="1">
      <c r="A64" s="11"/>
      <c r="B64" s="11" t="s">
        <v>59</v>
      </c>
      <c r="C64" s="12" t="s">
        <v>52</v>
      </c>
      <c r="D64" s="12"/>
      <c r="E64" s="12">
        <v>5587500</v>
      </c>
      <c r="F64" s="12"/>
      <c r="G64" s="21"/>
      <c r="H64" s="21"/>
      <c r="I64" s="21"/>
      <c r="J64" s="57"/>
      <c r="K64" s="3"/>
      <c r="L64" s="68"/>
    </row>
    <row r="65" spans="1:12" s="55" customFormat="1">
      <c r="A65" s="11"/>
      <c r="B65" s="11" t="s">
        <v>7</v>
      </c>
      <c r="C65" s="12" t="s">
        <v>53</v>
      </c>
      <c r="D65" s="12"/>
      <c r="E65" s="12">
        <v>92402500</v>
      </c>
      <c r="F65" s="12"/>
      <c r="G65" s="21"/>
      <c r="H65" s="21"/>
      <c r="I65" s="21"/>
      <c r="J65" s="57"/>
      <c r="K65" s="3"/>
      <c r="L65" s="68"/>
    </row>
    <row r="66" spans="1:12" s="55" customFormat="1">
      <c r="A66" s="11"/>
      <c r="B66" s="11" t="s">
        <v>7</v>
      </c>
      <c r="C66" s="12" t="s">
        <v>54</v>
      </c>
      <c r="D66" s="12"/>
      <c r="E66" s="12">
        <v>107280000</v>
      </c>
      <c r="F66" s="12"/>
      <c r="G66" s="21"/>
      <c r="H66" s="21"/>
      <c r="I66" s="21"/>
      <c r="J66" s="57"/>
      <c r="K66" s="3"/>
      <c r="L66" s="68"/>
    </row>
    <row r="67" spans="1:12" ht="31.5">
      <c r="A67" s="11">
        <v>3</v>
      </c>
      <c r="B67" s="92" t="s">
        <v>89</v>
      </c>
      <c r="C67" s="93" t="s">
        <v>90</v>
      </c>
      <c r="D67" s="94">
        <v>163560000</v>
      </c>
      <c r="E67" s="12">
        <f>E68+E69</f>
        <v>163560000</v>
      </c>
      <c r="F67" s="12">
        <f>D67-E67</f>
        <v>0</v>
      </c>
      <c r="G67" s="21"/>
      <c r="H67" s="21"/>
      <c r="I67" s="21"/>
      <c r="J67" s="57" t="s">
        <v>93</v>
      </c>
      <c r="K67" s="3"/>
      <c r="L67" s="33">
        <f>D84-E84</f>
        <v>82420300</v>
      </c>
    </row>
    <row r="68" spans="1:12">
      <c r="A68" s="11"/>
      <c r="B68" s="92" t="s">
        <v>95</v>
      </c>
      <c r="C68" s="93" t="s">
        <v>96</v>
      </c>
      <c r="D68" s="94"/>
      <c r="E68" s="12">
        <v>71400000</v>
      </c>
      <c r="F68" s="12"/>
      <c r="G68" s="21"/>
      <c r="H68" s="21"/>
      <c r="I68" s="21"/>
      <c r="J68" s="21"/>
      <c r="K68" s="3"/>
    </row>
    <row r="69" spans="1:12">
      <c r="A69" s="11"/>
      <c r="B69" s="92" t="s">
        <v>7</v>
      </c>
      <c r="C69" s="93" t="s">
        <v>97</v>
      </c>
      <c r="D69" s="94"/>
      <c r="E69" s="12">
        <v>92160000</v>
      </c>
      <c r="F69" s="12"/>
      <c r="G69" s="21"/>
      <c r="H69" s="21"/>
      <c r="I69" s="21"/>
      <c r="J69" s="21"/>
      <c r="K69" s="3"/>
    </row>
    <row r="70" spans="1:12">
      <c r="A70" s="11">
        <v>4</v>
      </c>
      <c r="B70" s="47">
        <v>44266</v>
      </c>
      <c r="C70" s="12" t="s">
        <v>150</v>
      </c>
      <c r="D70" s="12">
        <v>313650000</v>
      </c>
      <c r="E70" s="12">
        <f>E71</f>
        <v>313650000</v>
      </c>
      <c r="F70" s="12">
        <f>D70-E70</f>
        <v>0</v>
      </c>
      <c r="G70" s="21"/>
      <c r="H70" s="21"/>
      <c r="I70" s="21"/>
      <c r="J70" s="57" t="s">
        <v>153</v>
      </c>
      <c r="K70" s="3"/>
    </row>
    <row r="71" spans="1:12">
      <c r="A71" s="11"/>
      <c r="B71" s="11"/>
      <c r="C71" s="12" t="s">
        <v>152</v>
      </c>
      <c r="D71" s="42"/>
      <c r="E71" s="12">
        <f>D70</f>
        <v>313650000</v>
      </c>
      <c r="F71" s="12"/>
      <c r="G71" s="21"/>
      <c r="H71" s="21"/>
      <c r="I71" s="21"/>
      <c r="J71" s="104"/>
      <c r="K71" s="3"/>
    </row>
    <row r="72" spans="1:12">
      <c r="A72" s="11">
        <v>5</v>
      </c>
      <c r="B72" s="11" t="s">
        <v>160</v>
      </c>
      <c r="C72" s="12" t="s">
        <v>161</v>
      </c>
      <c r="D72" s="42">
        <v>10000000</v>
      </c>
      <c r="E72" s="12">
        <f>E73+E74</f>
        <v>10000000</v>
      </c>
      <c r="F72" s="12"/>
      <c r="G72" s="21"/>
      <c r="H72" s="21"/>
      <c r="I72" s="21"/>
      <c r="J72" s="104"/>
      <c r="K72" s="3"/>
    </row>
    <row r="73" spans="1:12">
      <c r="A73" s="11"/>
      <c r="B73" s="11" t="s">
        <v>158</v>
      </c>
      <c r="C73" s="12" t="s">
        <v>162</v>
      </c>
      <c r="D73" s="42"/>
      <c r="E73" s="12">
        <v>7000000</v>
      </c>
      <c r="F73" s="12"/>
      <c r="G73" s="21"/>
      <c r="H73" s="21"/>
      <c r="I73" s="21"/>
      <c r="J73" s="104"/>
      <c r="K73" s="3"/>
    </row>
    <row r="74" spans="1:12">
      <c r="A74" s="11"/>
      <c r="B74" s="11" t="s">
        <v>7</v>
      </c>
      <c r="C74" s="12" t="s">
        <v>163</v>
      </c>
      <c r="D74" s="42"/>
      <c r="E74" s="12">
        <v>3000000</v>
      </c>
      <c r="F74" s="12"/>
      <c r="G74" s="21"/>
      <c r="H74" s="21"/>
      <c r="I74" s="21"/>
      <c r="J74" s="104"/>
      <c r="K74" s="3"/>
    </row>
    <row r="75" spans="1:12" s="18" customFormat="1">
      <c r="A75" s="19"/>
      <c r="B75" s="96"/>
      <c r="C75" s="97" t="s">
        <v>98</v>
      </c>
      <c r="D75" s="98">
        <f>SUM(D76:D82)</f>
        <v>112000000</v>
      </c>
      <c r="E75" s="98">
        <f>E77</f>
        <v>112000000</v>
      </c>
      <c r="F75" s="20">
        <f>D75-E75</f>
        <v>0</v>
      </c>
      <c r="G75" s="23">
        <v>805</v>
      </c>
      <c r="H75" s="23">
        <v>341</v>
      </c>
      <c r="I75" s="23">
        <v>7753</v>
      </c>
      <c r="J75" s="23"/>
      <c r="K75" s="17"/>
      <c r="L75" s="67"/>
    </row>
    <row r="76" spans="1:12">
      <c r="A76" s="11">
        <v>1</v>
      </c>
      <c r="B76" s="99" t="s">
        <v>100</v>
      </c>
      <c r="C76" s="12" t="s">
        <v>101</v>
      </c>
      <c r="D76" s="94">
        <v>80000000</v>
      </c>
      <c r="E76" s="42"/>
      <c r="F76" s="12"/>
      <c r="G76" s="21"/>
      <c r="H76" s="21"/>
      <c r="I76" s="21"/>
      <c r="J76" s="101" t="s">
        <v>117</v>
      </c>
      <c r="K76" s="3"/>
    </row>
    <row r="77" spans="1:12">
      <c r="A77" s="11">
        <v>2</v>
      </c>
      <c r="B77" s="99" t="s">
        <v>99</v>
      </c>
      <c r="C77" s="12" t="s">
        <v>102</v>
      </c>
      <c r="D77" s="94">
        <v>32000000</v>
      </c>
      <c r="E77" s="12">
        <f>E78+E79+E80+E81+E82</f>
        <v>112000000</v>
      </c>
      <c r="F77" s="12">
        <f>D76+D77-E77</f>
        <v>0</v>
      </c>
      <c r="G77" s="21"/>
      <c r="H77" s="21"/>
      <c r="I77" s="21"/>
      <c r="J77" s="101" t="s">
        <v>118</v>
      </c>
      <c r="K77" s="3"/>
    </row>
    <row r="78" spans="1:12">
      <c r="A78" s="11"/>
      <c r="B78" s="99" t="s">
        <v>105</v>
      </c>
      <c r="C78" s="12" t="s">
        <v>106</v>
      </c>
      <c r="D78" s="94"/>
      <c r="E78" s="12">
        <f>174720000-E34</f>
        <v>16800000</v>
      </c>
      <c r="F78" s="12"/>
      <c r="G78" s="21"/>
      <c r="H78" s="21"/>
      <c r="I78" s="21"/>
      <c r="J78" s="100"/>
      <c r="K78" s="3"/>
    </row>
    <row r="79" spans="1:12">
      <c r="A79" s="11"/>
      <c r="B79" s="99" t="s">
        <v>108</v>
      </c>
      <c r="C79" s="12" t="s">
        <v>109</v>
      </c>
      <c r="D79" s="94"/>
      <c r="E79" s="12">
        <f>4422000+3883000</f>
        <v>8305000</v>
      </c>
      <c r="F79" s="12"/>
      <c r="G79" s="21"/>
      <c r="H79" s="21"/>
      <c r="I79" s="21"/>
      <c r="J79" s="100"/>
      <c r="K79" s="3"/>
    </row>
    <row r="80" spans="1:12">
      <c r="A80" s="11"/>
      <c r="B80" s="99" t="s">
        <v>104</v>
      </c>
      <c r="C80" s="12" t="s">
        <v>110</v>
      </c>
      <c r="D80" s="94"/>
      <c r="E80" s="12">
        <f>800000+2200000+11000000+10000000</f>
        <v>24000000</v>
      </c>
      <c r="F80" s="12"/>
      <c r="G80" s="21"/>
      <c r="H80" s="21"/>
      <c r="I80" s="21"/>
      <c r="J80" s="100"/>
      <c r="K80" s="3"/>
    </row>
    <row r="81" spans="1:12">
      <c r="A81" s="11"/>
      <c r="B81" s="99" t="s">
        <v>111</v>
      </c>
      <c r="C81" s="12" t="s">
        <v>112</v>
      </c>
      <c r="D81" s="94"/>
      <c r="E81" s="12">
        <v>56895000</v>
      </c>
      <c r="F81" s="12"/>
      <c r="G81" s="21"/>
      <c r="H81" s="21"/>
      <c r="I81" s="21"/>
      <c r="J81" s="100"/>
      <c r="K81" s="3"/>
    </row>
    <row r="82" spans="1:12">
      <c r="A82" s="25"/>
      <c r="B82" s="102" t="s">
        <v>113</v>
      </c>
      <c r="C82" s="26" t="s">
        <v>114</v>
      </c>
      <c r="D82" s="91"/>
      <c r="E82" s="26">
        <v>6000000</v>
      </c>
      <c r="F82" s="26"/>
      <c r="G82" s="27"/>
      <c r="H82" s="27"/>
      <c r="I82" s="27"/>
      <c r="J82" s="66"/>
      <c r="K82" s="3"/>
    </row>
    <row r="83" spans="1:12">
      <c r="A83" s="11"/>
      <c r="B83" s="99"/>
      <c r="C83" s="12"/>
      <c r="D83" s="94"/>
      <c r="E83" s="42"/>
      <c r="F83" s="12"/>
      <c r="G83" s="21"/>
      <c r="H83" s="21"/>
      <c r="I83" s="21"/>
      <c r="J83" s="100"/>
      <c r="K83" s="3"/>
    </row>
    <row r="84" spans="1:12">
      <c r="A84" s="13"/>
      <c r="B84" s="13"/>
      <c r="C84" s="15" t="s">
        <v>1</v>
      </c>
      <c r="D84" s="14">
        <f>D12+D57+D75</f>
        <v>6153564500</v>
      </c>
      <c r="E84" s="14">
        <f>E12+E57+E75</f>
        <v>6071144200</v>
      </c>
      <c r="F84" s="14">
        <f>F12+F57</f>
        <v>82420300</v>
      </c>
      <c r="G84" s="14"/>
      <c r="H84" s="14"/>
      <c r="I84" s="14"/>
      <c r="J84" s="13"/>
      <c r="K84" s="4"/>
    </row>
    <row r="85" spans="1:12">
      <c r="A85" s="5"/>
      <c r="B85" s="5"/>
      <c r="C85" s="8"/>
      <c r="D85" s="207" t="s">
        <v>154</v>
      </c>
      <c r="E85" s="207"/>
      <c r="F85" s="207"/>
      <c r="G85" s="207"/>
      <c r="H85" s="207"/>
      <c r="I85" s="207"/>
      <c r="J85" s="207"/>
      <c r="K85" s="4"/>
    </row>
    <row r="86" spans="1:12">
      <c r="A86" s="199" t="s">
        <v>30</v>
      </c>
      <c r="B86" s="199"/>
      <c r="C86" s="199"/>
      <c r="D86" s="199" t="s">
        <v>23</v>
      </c>
      <c r="E86" s="199"/>
      <c r="F86" s="199"/>
      <c r="G86" s="199"/>
      <c r="H86" s="199"/>
      <c r="I86" s="199"/>
      <c r="J86" s="199"/>
      <c r="K86" s="4"/>
    </row>
    <row r="87" spans="1:12">
      <c r="A87" s="4"/>
      <c r="B87" s="4"/>
      <c r="C87" s="8"/>
      <c r="D87" s="22"/>
      <c r="E87" s="22"/>
      <c r="F87" s="22"/>
      <c r="G87" s="8"/>
      <c r="H87" s="8"/>
      <c r="I87" s="8"/>
      <c r="J87" s="5"/>
      <c r="K87" s="4"/>
    </row>
    <row r="88" spans="1:12">
      <c r="A88" s="4"/>
      <c r="B88" s="4"/>
      <c r="C88" s="8"/>
      <c r="D88" s="22"/>
      <c r="E88" s="22"/>
      <c r="F88" s="22"/>
      <c r="G88" s="8"/>
      <c r="H88" s="8"/>
      <c r="I88" s="8"/>
      <c r="J88" s="5"/>
      <c r="K88" s="4"/>
    </row>
    <row r="89" spans="1:12">
      <c r="A89" s="4"/>
      <c r="B89" s="4"/>
      <c r="C89" s="5"/>
      <c r="D89" s="5"/>
      <c r="E89" s="8"/>
      <c r="F89" s="5"/>
      <c r="G89" s="5"/>
      <c r="H89" s="5"/>
      <c r="I89" s="5"/>
      <c r="J89" s="5"/>
      <c r="K89" s="4"/>
    </row>
    <row r="90" spans="1:12" ht="17.25">
      <c r="A90" s="4"/>
      <c r="B90" s="4"/>
      <c r="C90" s="9" t="s">
        <v>2</v>
      </c>
      <c r="D90" s="5"/>
      <c r="E90" s="5"/>
      <c r="F90" s="5"/>
      <c r="G90" s="5"/>
      <c r="H90" s="5"/>
      <c r="I90" s="5"/>
      <c r="J90" s="5"/>
      <c r="K90" s="4"/>
      <c r="L90"/>
    </row>
    <row r="91" spans="1:12">
      <c r="A91" s="4"/>
      <c r="B91" s="4"/>
      <c r="C91" s="6"/>
      <c r="D91" s="6"/>
      <c r="E91" s="6"/>
      <c r="F91" s="206"/>
      <c r="G91" s="206"/>
      <c r="H91" s="206"/>
      <c r="I91" s="206"/>
      <c r="J91" s="206"/>
      <c r="K91" s="4"/>
      <c r="L91"/>
    </row>
    <row r="92" spans="1:12">
      <c r="A92" s="4"/>
      <c r="B92" s="4"/>
      <c r="C92" s="7"/>
      <c r="D92" s="7"/>
      <c r="E92" s="7"/>
      <c r="F92" s="7"/>
      <c r="G92" s="7"/>
      <c r="H92" s="7"/>
      <c r="I92" s="7"/>
      <c r="J92" s="7"/>
      <c r="K92" s="4"/>
      <c r="L92"/>
    </row>
    <row r="93" spans="1:12" ht="15">
      <c r="L93"/>
    </row>
    <row r="94" spans="1:12" ht="15">
      <c r="L94"/>
    </row>
    <row r="95" spans="1:12" ht="15">
      <c r="E95" t="s">
        <v>137</v>
      </c>
      <c r="L95"/>
    </row>
    <row r="96" spans="1:12" ht="15">
      <c r="L96"/>
    </row>
    <row r="97" spans="12:12" ht="15">
      <c r="L97"/>
    </row>
    <row r="98" spans="12:12" ht="15">
      <c r="L98"/>
    </row>
    <row r="99" spans="12:12" ht="15">
      <c r="L99"/>
    </row>
    <row r="100" spans="12:12" ht="15">
      <c r="L100"/>
    </row>
    <row r="101" spans="12:12" ht="15">
      <c r="L101"/>
    </row>
    <row r="102" spans="12:12" ht="15">
      <c r="L102"/>
    </row>
    <row r="103" spans="12:12" ht="15">
      <c r="L103"/>
    </row>
    <row r="104" spans="12:12" ht="15">
      <c r="L104"/>
    </row>
    <row r="105" spans="12:12" ht="15">
      <c r="L105"/>
    </row>
    <row r="106" spans="12:12" ht="15">
      <c r="L106"/>
    </row>
    <row r="107" spans="12:12" ht="15">
      <c r="L107"/>
    </row>
    <row r="118" spans="12:12" ht="15">
      <c r="L118"/>
    </row>
    <row r="119" spans="12:12" ht="15">
      <c r="L119"/>
    </row>
    <row r="120" spans="12:12" ht="15">
      <c r="L120"/>
    </row>
    <row r="121" spans="12:12" ht="15">
      <c r="L121"/>
    </row>
    <row r="122" spans="12:12" ht="15">
      <c r="L122"/>
    </row>
    <row r="123" spans="12:12" ht="15">
      <c r="L123"/>
    </row>
    <row r="124" spans="12:12" ht="15">
      <c r="L124"/>
    </row>
    <row r="125" spans="12:12" ht="15">
      <c r="L125"/>
    </row>
    <row r="126" spans="12:12" ht="15">
      <c r="L126"/>
    </row>
    <row r="127" spans="12:12" ht="15">
      <c r="L127"/>
    </row>
    <row r="128" spans="12:12" ht="15">
      <c r="L128"/>
    </row>
    <row r="129" spans="12:12" ht="15">
      <c r="L129"/>
    </row>
    <row r="130" spans="12:12" ht="15">
      <c r="L130"/>
    </row>
    <row r="131" spans="12:12" ht="15">
      <c r="L131"/>
    </row>
    <row r="132" spans="12:12" ht="15">
      <c r="L132"/>
    </row>
    <row r="133" spans="12:12" ht="15">
      <c r="L133"/>
    </row>
    <row r="134" spans="12:12" ht="15">
      <c r="L134"/>
    </row>
    <row r="135" spans="12:12" ht="15">
      <c r="L135"/>
    </row>
    <row r="136" spans="12:12" ht="15">
      <c r="L136"/>
    </row>
    <row r="137" spans="12:12" ht="15">
      <c r="L137"/>
    </row>
    <row r="138" spans="12:12" ht="15">
      <c r="L138"/>
    </row>
    <row r="139" spans="12:12" ht="15">
      <c r="L139"/>
    </row>
    <row r="140" spans="12:12" ht="15">
      <c r="L140"/>
    </row>
    <row r="141" spans="12:12" ht="15">
      <c r="L141"/>
    </row>
    <row r="142" spans="12:12" ht="15">
      <c r="L142"/>
    </row>
    <row r="143" spans="12:12" ht="15">
      <c r="L143"/>
    </row>
    <row r="144" spans="12:12" ht="15">
      <c r="L144"/>
    </row>
    <row r="145" spans="12:12" ht="15">
      <c r="L145"/>
    </row>
  </sheetData>
  <mergeCells count="20">
    <mergeCell ref="F1:J1"/>
    <mergeCell ref="A2:J2"/>
    <mergeCell ref="A3:J3"/>
    <mergeCell ref="A5:J5"/>
    <mergeCell ref="A6:J6"/>
    <mergeCell ref="D85:J85"/>
    <mergeCell ref="A86:C86"/>
    <mergeCell ref="D86:J86"/>
    <mergeCell ref="F91:J91"/>
    <mergeCell ref="F7:J7"/>
    <mergeCell ref="D8:D10"/>
    <mergeCell ref="E8:E10"/>
    <mergeCell ref="F8:F10"/>
    <mergeCell ref="G8:G10"/>
    <mergeCell ref="H8:H10"/>
    <mergeCell ref="I8:I10"/>
    <mergeCell ref="J8:J10"/>
    <mergeCell ref="A8:A10"/>
    <mergeCell ref="B8:B10"/>
    <mergeCell ref="C8:C10"/>
  </mergeCells>
  <pageMargins left="0.24" right="0.19" top="0.23" bottom="0.42" header="0.2" footer="0.2"/>
  <pageSetup paperSize="9" scale="90" orientation="landscape" verticalDpi="0" r:id="rId1"/>
  <headerFooter>
    <oddFooter>&amp;CTrang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L18" sqref="L18"/>
    </sheetView>
  </sheetViews>
  <sheetFormatPr defaultColWidth="9.140625" defaultRowHeight="18.75"/>
  <cols>
    <col min="1" max="1" width="6.140625" style="28" customWidth="1"/>
    <col min="2" max="2" width="29.7109375" style="28" customWidth="1"/>
    <col min="3" max="3" width="8.140625" style="28" customWidth="1"/>
    <col min="4" max="4" width="10.7109375" style="33" customWidth="1"/>
    <col min="5" max="5" width="14" style="33" customWidth="1"/>
    <col min="6" max="6" width="17.5703125" style="33" customWidth="1"/>
    <col min="7" max="16384" width="9.140625" style="28"/>
  </cols>
  <sheetData>
    <row r="1" spans="1:6">
      <c r="A1" s="209" t="s">
        <v>19</v>
      </c>
      <c r="B1" s="209"/>
      <c r="C1" s="209"/>
      <c r="D1" s="209"/>
      <c r="E1" s="209"/>
      <c r="F1" s="209"/>
    </row>
    <row r="3" spans="1:6" s="32" customFormat="1">
      <c r="A3" s="31" t="s">
        <v>8</v>
      </c>
      <c r="B3" s="31" t="s">
        <v>9</v>
      </c>
      <c r="C3" s="31" t="s">
        <v>11</v>
      </c>
      <c r="D3" s="34" t="s">
        <v>10</v>
      </c>
      <c r="E3" s="34" t="s">
        <v>12</v>
      </c>
      <c r="F3" s="34" t="s">
        <v>13</v>
      </c>
    </row>
    <row r="4" spans="1:6">
      <c r="A4" s="37">
        <v>1</v>
      </c>
      <c r="B4" s="30" t="s">
        <v>14</v>
      </c>
      <c r="C4" s="37" t="s">
        <v>16</v>
      </c>
      <c r="D4" s="35">
        <f>F4/E4</f>
        <v>58</v>
      </c>
      <c r="E4" s="35">
        <v>20000000</v>
      </c>
      <c r="F4" s="35">
        <v>1160000000</v>
      </c>
    </row>
    <row r="5" spans="1:6">
      <c r="A5" s="37">
        <v>2</v>
      </c>
      <c r="B5" s="30" t="s">
        <v>15</v>
      </c>
      <c r="C5" s="37" t="s">
        <v>16</v>
      </c>
      <c r="D5" s="35">
        <v>5</v>
      </c>
      <c r="E5" s="35">
        <v>10000000</v>
      </c>
      <c r="F5" s="35">
        <f>D5*E5</f>
        <v>50000000</v>
      </c>
    </row>
    <row r="6" spans="1:6">
      <c r="A6" s="37">
        <v>3</v>
      </c>
      <c r="B6" s="30" t="s">
        <v>17</v>
      </c>
      <c r="C6" s="37" t="s">
        <v>16</v>
      </c>
      <c r="D6" s="35">
        <v>179</v>
      </c>
      <c r="E6" s="35">
        <v>558000</v>
      </c>
      <c r="F6" s="35">
        <f>26460000+52626000+26313000</f>
        <v>105399000</v>
      </c>
    </row>
    <row r="7" spans="1:6">
      <c r="A7" s="29"/>
      <c r="B7" s="40" t="s">
        <v>18</v>
      </c>
      <c r="C7" s="29"/>
      <c r="D7" s="38"/>
      <c r="E7" s="38"/>
      <c r="F7" s="39">
        <f>F4+F5+F6</f>
        <v>1315399000</v>
      </c>
    </row>
    <row r="12" spans="1:6">
      <c r="D12" s="36"/>
    </row>
  </sheetData>
  <mergeCells count="1">
    <mergeCell ref="A1:F1"/>
  </mergeCells>
  <pageMargins left="0.37" right="0.41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D24" sqref="D24"/>
    </sheetView>
  </sheetViews>
  <sheetFormatPr defaultRowHeight="15"/>
  <cols>
    <col min="1" max="1" width="5" customWidth="1"/>
    <col min="2" max="2" width="11.85546875" customWidth="1"/>
    <col min="3" max="3" width="41.85546875" customWidth="1"/>
    <col min="4" max="4" width="14.28515625" customWidth="1"/>
    <col min="5" max="5" width="13.85546875" customWidth="1"/>
    <col min="6" max="6" width="12.7109375" customWidth="1"/>
    <col min="7" max="7" width="6.28515625" customWidth="1"/>
    <col min="8" max="8" width="7.85546875" customWidth="1"/>
    <col min="9" max="9" width="7.5703125" customWidth="1"/>
    <col min="10" max="10" width="29.28515625" customWidth="1"/>
    <col min="12" max="12" width="17" customWidth="1"/>
  </cols>
  <sheetData>
    <row r="1" spans="1:11">
      <c r="F1" s="195"/>
      <c r="G1" s="195"/>
      <c r="H1" s="195"/>
      <c r="I1" s="195"/>
      <c r="J1" s="195"/>
    </row>
    <row r="2" spans="1:11" ht="15.75">
      <c r="A2" s="196" t="s">
        <v>24</v>
      </c>
      <c r="B2" s="196"/>
      <c r="C2" s="196"/>
      <c r="D2" s="196"/>
      <c r="E2" s="196"/>
      <c r="F2" s="196"/>
      <c r="G2" s="196"/>
      <c r="H2" s="196"/>
      <c r="I2" s="196"/>
      <c r="J2" s="196"/>
      <c r="K2" s="2"/>
    </row>
    <row r="3" spans="1:11" ht="15.75">
      <c r="A3" s="197" t="s">
        <v>25</v>
      </c>
      <c r="B3" s="197"/>
      <c r="C3" s="197"/>
      <c r="D3" s="197"/>
      <c r="E3" s="197"/>
      <c r="F3" s="197"/>
      <c r="G3" s="197"/>
      <c r="H3" s="197"/>
      <c r="I3" s="197"/>
      <c r="J3" s="197"/>
      <c r="K3" s="2"/>
    </row>
    <row r="4" spans="1:11" ht="15.75">
      <c r="A4" s="54"/>
      <c r="B4" s="54"/>
      <c r="C4" s="54"/>
      <c r="D4" s="54"/>
      <c r="E4" s="54"/>
      <c r="F4" s="54"/>
      <c r="G4" s="54"/>
      <c r="H4" s="54"/>
      <c r="I4" s="54"/>
      <c r="J4" s="54"/>
      <c r="K4" s="2"/>
    </row>
    <row r="5" spans="1:11" ht="18.75">
      <c r="A5" s="198" t="s">
        <v>29</v>
      </c>
      <c r="B5" s="198"/>
      <c r="C5" s="198"/>
      <c r="D5" s="198"/>
      <c r="E5" s="198"/>
      <c r="F5" s="198"/>
      <c r="G5" s="198"/>
      <c r="H5" s="198"/>
      <c r="I5" s="198"/>
      <c r="J5" s="198"/>
      <c r="K5" s="2"/>
    </row>
    <row r="6" spans="1:11" ht="18.75">
      <c r="A6" s="198" t="s">
        <v>175</v>
      </c>
      <c r="B6" s="198"/>
      <c r="C6" s="198"/>
      <c r="D6" s="198"/>
      <c r="E6" s="198"/>
      <c r="F6" s="198"/>
      <c r="G6" s="198"/>
      <c r="H6" s="198"/>
      <c r="I6" s="198"/>
      <c r="J6" s="198"/>
      <c r="K6" s="2"/>
    </row>
    <row r="7" spans="1:11" ht="16.5">
      <c r="A7" s="2"/>
      <c r="B7" s="2"/>
      <c r="C7" s="2"/>
      <c r="D7" s="2"/>
      <c r="E7" s="2"/>
      <c r="F7" s="194" t="s">
        <v>28</v>
      </c>
      <c r="G7" s="194"/>
      <c r="H7" s="194"/>
      <c r="I7" s="194"/>
      <c r="J7" s="194"/>
      <c r="K7" s="2"/>
    </row>
    <row r="8" spans="1:11" ht="15.75">
      <c r="A8" s="200" t="s">
        <v>0</v>
      </c>
      <c r="B8" s="200" t="s">
        <v>26</v>
      </c>
      <c r="C8" s="201" t="s">
        <v>3</v>
      </c>
      <c r="D8" s="201" t="s">
        <v>4</v>
      </c>
      <c r="E8" s="203" t="s">
        <v>5</v>
      </c>
      <c r="F8" s="203" t="s">
        <v>6</v>
      </c>
      <c r="G8" s="203" t="s">
        <v>20</v>
      </c>
      <c r="H8" s="203" t="s">
        <v>22</v>
      </c>
      <c r="I8" s="203" t="s">
        <v>21</v>
      </c>
      <c r="J8" s="201" t="s">
        <v>27</v>
      </c>
      <c r="K8" s="2"/>
    </row>
    <row r="9" spans="1:11" ht="15.75">
      <c r="A9" s="200"/>
      <c r="B9" s="200"/>
      <c r="C9" s="201"/>
      <c r="D9" s="202"/>
      <c r="E9" s="204"/>
      <c r="F9" s="204"/>
      <c r="G9" s="204"/>
      <c r="H9" s="204"/>
      <c r="I9" s="204"/>
      <c r="J9" s="202"/>
      <c r="K9" s="2"/>
    </row>
    <row r="10" spans="1:11" ht="15.75">
      <c r="A10" s="200"/>
      <c r="B10" s="200"/>
      <c r="C10" s="201"/>
      <c r="D10" s="202"/>
      <c r="E10" s="205"/>
      <c r="F10" s="205"/>
      <c r="G10" s="205"/>
      <c r="H10" s="205"/>
      <c r="I10" s="205"/>
      <c r="J10" s="202"/>
      <c r="K10" s="2"/>
    </row>
    <row r="11" spans="1:11" ht="15.75">
      <c r="A11" s="41">
        <v>1</v>
      </c>
      <c r="B11" s="41"/>
      <c r="C11" s="41">
        <v>2</v>
      </c>
      <c r="D11" s="41">
        <v>3</v>
      </c>
      <c r="E11" s="41">
        <v>4</v>
      </c>
      <c r="F11" s="41">
        <v>5</v>
      </c>
      <c r="G11" s="41">
        <v>6</v>
      </c>
      <c r="H11" s="41">
        <v>7</v>
      </c>
      <c r="I11" s="41">
        <v>8</v>
      </c>
      <c r="J11" s="41">
        <v>9</v>
      </c>
      <c r="K11" s="3"/>
    </row>
    <row r="12" spans="1:11" s="55" customFormat="1" ht="15.75">
      <c r="A12" s="216">
        <v>1</v>
      </c>
      <c r="B12" s="217" t="s">
        <v>351</v>
      </c>
      <c r="C12" s="210" t="s">
        <v>355</v>
      </c>
      <c r="D12" s="211">
        <v>55925000</v>
      </c>
      <c r="E12" s="211"/>
      <c r="F12" s="211"/>
      <c r="G12" s="212">
        <v>813</v>
      </c>
      <c r="H12" s="213">
        <v>361</v>
      </c>
      <c r="I12" s="214"/>
      <c r="J12" s="215" t="s">
        <v>356</v>
      </c>
      <c r="K12" s="3"/>
    </row>
    <row r="13" spans="1:11" s="55" customFormat="1" ht="15.75">
      <c r="A13" s="124"/>
      <c r="B13" s="135" t="s">
        <v>352</v>
      </c>
      <c r="C13" s="126" t="s">
        <v>357</v>
      </c>
      <c r="D13" s="127"/>
      <c r="E13" s="127">
        <v>35000000</v>
      </c>
      <c r="F13" s="127"/>
      <c r="G13" s="128"/>
      <c r="H13" s="129"/>
      <c r="I13" s="130"/>
      <c r="J13" s="163"/>
      <c r="K13" s="3"/>
    </row>
    <row r="14" spans="1:11" s="55" customFormat="1" ht="31.5">
      <c r="A14" s="124"/>
      <c r="B14" s="135" t="s">
        <v>7</v>
      </c>
      <c r="C14" s="93" t="s">
        <v>358</v>
      </c>
      <c r="D14" s="127"/>
      <c r="E14" s="127">
        <v>14000000</v>
      </c>
      <c r="F14" s="127"/>
      <c r="G14" s="128"/>
      <c r="H14" s="129"/>
      <c r="I14" s="130"/>
      <c r="J14" s="163"/>
      <c r="K14" s="3"/>
    </row>
    <row r="15" spans="1:11" s="55" customFormat="1" ht="15.75">
      <c r="A15" s="124"/>
      <c r="B15" s="135" t="s">
        <v>353</v>
      </c>
      <c r="C15" s="126" t="s">
        <v>359</v>
      </c>
      <c r="D15" s="127"/>
      <c r="E15" s="127">
        <v>2000000</v>
      </c>
      <c r="F15" s="127"/>
      <c r="G15" s="128"/>
      <c r="H15" s="129"/>
      <c r="I15" s="130"/>
      <c r="J15" s="163"/>
      <c r="K15" s="3"/>
    </row>
    <row r="16" spans="1:11" s="55" customFormat="1" ht="15.75">
      <c r="A16" s="124"/>
      <c r="B16" s="135" t="s">
        <v>7</v>
      </c>
      <c r="C16" s="126" t="s">
        <v>360</v>
      </c>
      <c r="D16" s="127"/>
      <c r="E16" s="127">
        <v>1400000</v>
      </c>
      <c r="F16" s="127"/>
      <c r="G16" s="128"/>
      <c r="H16" s="129"/>
      <c r="I16" s="130"/>
      <c r="J16" s="163"/>
      <c r="K16" s="3"/>
    </row>
    <row r="17" spans="1:12" s="55" customFormat="1" ht="15.75">
      <c r="A17" s="124"/>
      <c r="B17" s="135" t="s">
        <v>7</v>
      </c>
      <c r="C17" s="126" t="s">
        <v>361</v>
      </c>
      <c r="D17" s="127"/>
      <c r="E17" s="127">
        <v>3500000</v>
      </c>
      <c r="F17" s="127">
        <f>D12-E13-E14-E15-E16-E17</f>
        <v>25000</v>
      </c>
      <c r="G17" s="128"/>
      <c r="H17" s="129"/>
      <c r="I17" s="130"/>
      <c r="J17" s="163"/>
      <c r="K17" s="3"/>
    </row>
    <row r="18" spans="1:12" ht="15.75">
      <c r="A18" s="43"/>
      <c r="B18" s="43"/>
      <c r="C18" s="44"/>
      <c r="D18" s="44"/>
      <c r="E18" s="45"/>
      <c r="F18" s="44"/>
      <c r="G18" s="46"/>
      <c r="H18" s="46"/>
      <c r="I18" s="46"/>
      <c r="J18" s="46"/>
      <c r="K18" s="3"/>
    </row>
    <row r="19" spans="1:12" ht="17.25">
      <c r="A19" s="13"/>
      <c r="B19" s="13"/>
      <c r="C19" s="15" t="s">
        <v>1</v>
      </c>
      <c r="D19" s="14">
        <f>SUM(D12:D18)</f>
        <v>55925000</v>
      </c>
      <c r="E19" s="14">
        <f>SUM(E12:E18)</f>
        <v>55900000</v>
      </c>
      <c r="F19" s="14">
        <f>SUM(F12:F18)</f>
        <v>25000</v>
      </c>
      <c r="G19" s="14"/>
      <c r="H19" s="14"/>
      <c r="I19" s="14"/>
      <c r="J19" s="13"/>
      <c r="K19" s="4"/>
      <c r="L19" s="1"/>
    </row>
    <row r="20" spans="1:12" ht="17.25">
      <c r="A20" s="5"/>
      <c r="B20" s="5"/>
      <c r="C20" s="8"/>
      <c r="D20" s="207" t="s">
        <v>354</v>
      </c>
      <c r="E20" s="207"/>
      <c r="F20" s="207"/>
      <c r="G20" s="207"/>
      <c r="H20" s="207"/>
      <c r="I20" s="207"/>
      <c r="J20" s="207"/>
      <c r="K20" s="4"/>
    </row>
    <row r="21" spans="1:12" ht="17.25">
      <c r="A21" s="199" t="s">
        <v>30</v>
      </c>
      <c r="B21" s="199"/>
      <c r="C21" s="199"/>
      <c r="D21" s="199" t="s">
        <v>23</v>
      </c>
      <c r="E21" s="199"/>
      <c r="F21" s="199"/>
      <c r="G21" s="199"/>
      <c r="H21" s="199"/>
      <c r="I21" s="199"/>
      <c r="J21" s="199"/>
      <c r="K21" s="4"/>
    </row>
    <row r="22" spans="1:12" ht="17.25">
      <c r="A22" s="4"/>
      <c r="B22" s="4"/>
      <c r="C22" s="8"/>
      <c r="D22" s="22"/>
      <c r="E22" s="8"/>
      <c r="F22" s="22"/>
      <c r="G22" s="8"/>
      <c r="H22" s="8"/>
      <c r="I22" s="8"/>
      <c r="J22" s="5"/>
      <c r="K22" s="4"/>
    </row>
    <row r="23" spans="1:12" ht="17.25">
      <c r="A23" s="4"/>
      <c r="B23" s="4"/>
      <c r="C23" s="5"/>
      <c r="D23" s="5"/>
      <c r="E23" s="8"/>
      <c r="F23" s="5"/>
      <c r="G23" s="5"/>
      <c r="H23" s="5"/>
      <c r="I23" s="5"/>
      <c r="J23" s="5"/>
      <c r="K23" s="4"/>
    </row>
    <row r="24" spans="1:12" ht="17.25">
      <c r="A24" s="4"/>
      <c r="B24" s="4"/>
      <c r="C24" s="5"/>
      <c r="D24" s="5"/>
      <c r="E24" s="8"/>
      <c r="F24" s="5"/>
      <c r="G24" s="5"/>
      <c r="H24" s="5"/>
      <c r="I24" s="5"/>
      <c r="J24" s="5"/>
      <c r="K24" s="4"/>
    </row>
    <row r="25" spans="1:12" ht="17.25">
      <c r="A25" s="4"/>
      <c r="B25" s="4"/>
      <c r="C25" s="5" t="s">
        <v>2</v>
      </c>
      <c r="D25" s="5"/>
      <c r="E25" s="5"/>
      <c r="F25" s="5"/>
      <c r="G25" s="5"/>
      <c r="H25" s="5"/>
      <c r="I25" s="5"/>
      <c r="J25" s="5"/>
      <c r="K25" s="4"/>
    </row>
    <row r="26" spans="1:12" ht="18.75">
      <c r="A26" s="4"/>
      <c r="B26" s="4"/>
      <c r="C26" s="6"/>
      <c r="D26" s="6"/>
      <c r="E26" s="6"/>
      <c r="F26" s="206"/>
      <c r="G26" s="206"/>
      <c r="H26" s="206"/>
      <c r="I26" s="206"/>
      <c r="J26" s="206"/>
      <c r="K26" s="4"/>
    </row>
    <row r="27" spans="1:12" ht="18.75">
      <c r="A27" s="4"/>
      <c r="B27" s="4"/>
      <c r="C27" s="7"/>
      <c r="D27" s="7"/>
      <c r="E27" s="7"/>
      <c r="F27" s="7"/>
      <c r="G27" s="7"/>
      <c r="H27" s="7"/>
      <c r="I27" s="7"/>
      <c r="J27" s="7"/>
      <c r="K27" s="4"/>
    </row>
  </sheetData>
  <mergeCells count="20">
    <mergeCell ref="F26:J26"/>
    <mergeCell ref="G8:G10"/>
    <mergeCell ref="H8:H10"/>
    <mergeCell ref="I8:I10"/>
    <mergeCell ref="J8:J10"/>
    <mergeCell ref="D20:J20"/>
    <mergeCell ref="A21:C21"/>
    <mergeCell ref="D21:J21"/>
    <mergeCell ref="A8:A10"/>
    <mergeCell ref="B8:B10"/>
    <mergeCell ref="C8:C10"/>
    <mergeCell ref="D8:D10"/>
    <mergeCell ref="E8:E10"/>
    <mergeCell ref="F8:F10"/>
    <mergeCell ref="F7:J7"/>
    <mergeCell ref="F1:J1"/>
    <mergeCell ref="A2:J2"/>
    <mergeCell ref="A3:J3"/>
    <mergeCell ref="A5:J5"/>
    <mergeCell ref="A6:J6"/>
  </mergeCells>
  <pageMargins left="0.24" right="0.16" top="0.42" bottom="0.75" header="0.3" footer="0.3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F23" sqref="F23:J23"/>
    </sheetView>
  </sheetViews>
  <sheetFormatPr defaultRowHeight="15"/>
  <cols>
    <col min="1" max="1" width="5" customWidth="1"/>
    <col min="2" max="2" width="11.85546875" customWidth="1"/>
    <col min="3" max="3" width="41.85546875" customWidth="1"/>
    <col min="4" max="4" width="14.28515625" customWidth="1"/>
    <col min="5" max="5" width="13.85546875" customWidth="1"/>
    <col min="6" max="6" width="12.7109375" customWidth="1"/>
    <col min="7" max="7" width="6.28515625" customWidth="1"/>
    <col min="8" max="8" width="7.85546875" customWidth="1"/>
    <col min="9" max="9" width="7.5703125" customWidth="1"/>
    <col min="10" max="10" width="29.28515625" customWidth="1"/>
    <col min="12" max="12" width="17" customWidth="1"/>
  </cols>
  <sheetData>
    <row r="1" spans="1:12">
      <c r="F1" s="195"/>
      <c r="G1" s="195"/>
      <c r="H1" s="195"/>
      <c r="I1" s="195"/>
      <c r="J1" s="195"/>
    </row>
    <row r="2" spans="1:12" ht="15.75">
      <c r="A2" s="196" t="s">
        <v>24</v>
      </c>
      <c r="B2" s="196"/>
      <c r="C2" s="196"/>
      <c r="D2" s="196"/>
      <c r="E2" s="196"/>
      <c r="F2" s="196"/>
      <c r="G2" s="196"/>
      <c r="H2" s="196"/>
      <c r="I2" s="196"/>
      <c r="J2" s="196"/>
      <c r="K2" s="2"/>
    </row>
    <row r="3" spans="1:12" ht="15.75">
      <c r="A3" s="197" t="s">
        <v>25</v>
      </c>
      <c r="B3" s="197"/>
      <c r="C3" s="197"/>
      <c r="D3" s="197"/>
      <c r="E3" s="197"/>
      <c r="F3" s="197"/>
      <c r="G3" s="197"/>
      <c r="H3" s="197"/>
      <c r="I3" s="197"/>
      <c r="J3" s="197"/>
      <c r="K3" s="2"/>
    </row>
    <row r="4" spans="1:12" ht="15.7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2"/>
    </row>
    <row r="5" spans="1:12" ht="18.75">
      <c r="A5" s="198" t="s">
        <v>29</v>
      </c>
      <c r="B5" s="198"/>
      <c r="C5" s="198"/>
      <c r="D5" s="198"/>
      <c r="E5" s="198"/>
      <c r="F5" s="198"/>
      <c r="G5" s="198"/>
      <c r="H5" s="198"/>
      <c r="I5" s="198"/>
      <c r="J5" s="198"/>
      <c r="K5" s="2"/>
    </row>
    <row r="6" spans="1:12" ht="18.75">
      <c r="A6" s="198" t="s">
        <v>165</v>
      </c>
      <c r="B6" s="198"/>
      <c r="C6" s="198"/>
      <c r="D6" s="198"/>
      <c r="E6" s="198"/>
      <c r="F6" s="198"/>
      <c r="G6" s="198"/>
      <c r="H6" s="198"/>
      <c r="I6" s="198"/>
      <c r="J6" s="198"/>
      <c r="K6" s="2"/>
    </row>
    <row r="7" spans="1:12" ht="16.5">
      <c r="A7" s="2"/>
      <c r="B7" s="2"/>
      <c r="C7" s="2"/>
      <c r="D7" s="2"/>
      <c r="E7" s="2"/>
      <c r="F7" s="194" t="s">
        <v>28</v>
      </c>
      <c r="G7" s="194"/>
      <c r="H7" s="194"/>
      <c r="I7" s="194"/>
      <c r="J7" s="194"/>
      <c r="K7" s="2"/>
    </row>
    <row r="8" spans="1:12" ht="15.75">
      <c r="A8" s="200" t="s">
        <v>0</v>
      </c>
      <c r="B8" s="200" t="s">
        <v>26</v>
      </c>
      <c r="C8" s="201" t="s">
        <v>3</v>
      </c>
      <c r="D8" s="201" t="s">
        <v>4</v>
      </c>
      <c r="E8" s="203" t="s">
        <v>5</v>
      </c>
      <c r="F8" s="203" t="s">
        <v>6</v>
      </c>
      <c r="G8" s="203" t="s">
        <v>20</v>
      </c>
      <c r="H8" s="203" t="s">
        <v>22</v>
      </c>
      <c r="I8" s="203" t="s">
        <v>21</v>
      </c>
      <c r="J8" s="201" t="s">
        <v>27</v>
      </c>
      <c r="K8" s="2"/>
    </row>
    <row r="9" spans="1:12" ht="15.75">
      <c r="A9" s="200"/>
      <c r="B9" s="200"/>
      <c r="C9" s="201"/>
      <c r="D9" s="202"/>
      <c r="E9" s="204"/>
      <c r="F9" s="204"/>
      <c r="G9" s="204"/>
      <c r="H9" s="204"/>
      <c r="I9" s="204"/>
      <c r="J9" s="202"/>
      <c r="K9" s="2"/>
    </row>
    <row r="10" spans="1:12" ht="15.75">
      <c r="A10" s="200"/>
      <c r="B10" s="200"/>
      <c r="C10" s="201"/>
      <c r="D10" s="202"/>
      <c r="E10" s="205"/>
      <c r="F10" s="205"/>
      <c r="G10" s="205"/>
      <c r="H10" s="205"/>
      <c r="I10" s="205"/>
      <c r="J10" s="202"/>
      <c r="K10" s="2"/>
    </row>
    <row r="11" spans="1:12" ht="15.75">
      <c r="A11" s="41">
        <v>1</v>
      </c>
      <c r="B11" s="41"/>
      <c r="C11" s="41">
        <v>2</v>
      </c>
      <c r="D11" s="41">
        <v>3</v>
      </c>
      <c r="E11" s="41">
        <v>4</v>
      </c>
      <c r="F11" s="41">
        <v>5</v>
      </c>
      <c r="G11" s="41">
        <v>6</v>
      </c>
      <c r="H11" s="41">
        <v>7</v>
      </c>
      <c r="I11" s="41">
        <v>8</v>
      </c>
      <c r="J11" s="41">
        <v>9</v>
      </c>
      <c r="K11" s="3"/>
    </row>
    <row r="12" spans="1:12" s="55" customFormat="1" ht="31.5">
      <c r="A12" s="113">
        <v>1</v>
      </c>
      <c r="B12" s="114" t="s">
        <v>169</v>
      </c>
      <c r="C12" s="107" t="s">
        <v>170</v>
      </c>
      <c r="D12" s="108">
        <v>153097500</v>
      </c>
      <c r="E12" s="108"/>
      <c r="F12" s="108"/>
      <c r="G12" s="109">
        <v>809</v>
      </c>
      <c r="H12" s="110" t="s">
        <v>167</v>
      </c>
      <c r="I12" s="111">
        <v>8006</v>
      </c>
      <c r="J12" s="112" t="s">
        <v>168</v>
      </c>
      <c r="K12" s="3"/>
    </row>
    <row r="13" spans="1:12" s="55" customFormat="1" ht="31.5">
      <c r="A13" s="115"/>
      <c r="B13" s="115" t="s">
        <v>172</v>
      </c>
      <c r="C13" s="93" t="s">
        <v>171</v>
      </c>
      <c r="D13" s="116"/>
      <c r="E13" s="116">
        <f>D12</f>
        <v>153097500</v>
      </c>
      <c r="F13" s="116"/>
      <c r="G13" s="117"/>
      <c r="H13" s="117"/>
      <c r="I13" s="117"/>
      <c r="J13" s="116"/>
      <c r="K13" s="3"/>
    </row>
    <row r="14" spans="1:12" s="55" customFormat="1" ht="15.75">
      <c r="A14" s="11">
        <v>2</v>
      </c>
      <c r="B14" s="85" t="s">
        <v>173</v>
      </c>
      <c r="C14" s="10" t="s">
        <v>174</v>
      </c>
      <c r="D14" s="10">
        <v>30000000</v>
      </c>
      <c r="E14" s="10"/>
      <c r="F14" s="10"/>
      <c r="G14" s="117">
        <v>989</v>
      </c>
      <c r="H14" s="117">
        <v>221</v>
      </c>
      <c r="I14" s="16"/>
      <c r="J14" s="88"/>
      <c r="K14" s="3"/>
    </row>
    <row r="15" spans="1:12" ht="15.75">
      <c r="A15" s="49"/>
      <c r="B15" s="49"/>
      <c r="C15" s="50"/>
      <c r="D15" s="50"/>
      <c r="E15" s="51"/>
      <c r="F15" s="50"/>
      <c r="G15" s="52"/>
      <c r="H15" s="52"/>
      <c r="I15" s="52"/>
      <c r="J15" s="53"/>
      <c r="K15" s="3"/>
    </row>
    <row r="16" spans="1:12" ht="17.25">
      <c r="A16" s="13"/>
      <c r="B16" s="13"/>
      <c r="C16" s="15" t="s">
        <v>1</v>
      </c>
      <c r="D16" s="14">
        <f>SUM(D12:D15)</f>
        <v>183097500</v>
      </c>
      <c r="E16" s="14">
        <f>SUM(E12:E15)</f>
        <v>153097500</v>
      </c>
      <c r="F16" s="14">
        <f>SUM(F12:F15)</f>
        <v>0</v>
      </c>
      <c r="G16" s="14"/>
      <c r="H16" s="14"/>
      <c r="I16" s="14"/>
      <c r="J16" s="13"/>
      <c r="K16" s="4"/>
      <c r="L16" s="1"/>
    </row>
    <row r="17" spans="1:11" ht="17.25">
      <c r="A17" s="5"/>
      <c r="B17" s="5"/>
      <c r="C17" s="8"/>
      <c r="D17" s="207" t="s">
        <v>166</v>
      </c>
      <c r="E17" s="207"/>
      <c r="F17" s="207"/>
      <c r="G17" s="207"/>
      <c r="H17" s="207"/>
      <c r="I17" s="207"/>
      <c r="J17" s="207"/>
      <c r="K17" s="4"/>
    </row>
    <row r="18" spans="1:11" ht="17.25">
      <c r="A18" s="199" t="s">
        <v>30</v>
      </c>
      <c r="B18" s="199"/>
      <c r="C18" s="199"/>
      <c r="D18" s="199" t="s">
        <v>23</v>
      </c>
      <c r="E18" s="199"/>
      <c r="F18" s="199"/>
      <c r="G18" s="199"/>
      <c r="H18" s="199"/>
      <c r="I18" s="199"/>
      <c r="J18" s="199"/>
      <c r="K18" s="4"/>
    </row>
    <row r="19" spans="1:11" ht="17.25">
      <c r="A19" s="4"/>
      <c r="B19" s="4"/>
      <c r="C19" s="8"/>
      <c r="D19" s="22"/>
      <c r="E19" s="8"/>
      <c r="F19" s="22"/>
      <c r="G19" s="8"/>
      <c r="H19" s="8"/>
      <c r="I19" s="8"/>
      <c r="J19" s="5"/>
      <c r="K19" s="4"/>
    </row>
    <row r="20" spans="1:11" ht="17.25">
      <c r="A20" s="4"/>
      <c r="B20" s="4"/>
      <c r="C20" s="5"/>
      <c r="D20" s="5"/>
      <c r="E20" s="8"/>
      <c r="F20" s="5"/>
      <c r="G20" s="5"/>
      <c r="H20" s="5"/>
      <c r="I20" s="5"/>
      <c r="J20" s="5"/>
      <c r="K20" s="4"/>
    </row>
    <row r="21" spans="1:11" ht="17.25">
      <c r="A21" s="4"/>
      <c r="B21" s="4"/>
      <c r="C21" s="5"/>
      <c r="D21" s="5"/>
      <c r="E21" s="8"/>
      <c r="F21" s="5"/>
      <c r="G21" s="5"/>
      <c r="H21" s="5"/>
      <c r="I21" s="5"/>
      <c r="J21" s="5"/>
      <c r="K21" s="4"/>
    </row>
    <row r="22" spans="1:11" ht="17.25">
      <c r="A22" s="4"/>
      <c r="B22" s="4"/>
      <c r="C22" s="5" t="s">
        <v>2</v>
      </c>
      <c r="D22" s="5"/>
      <c r="E22" s="5"/>
      <c r="F22" s="5"/>
      <c r="G22" s="5"/>
      <c r="H22" s="5"/>
      <c r="I22" s="5"/>
      <c r="J22" s="5"/>
      <c r="K22" s="4"/>
    </row>
    <row r="23" spans="1:11" ht="18.75">
      <c r="A23" s="4"/>
      <c r="B23" s="4"/>
      <c r="C23" s="6"/>
      <c r="D23" s="6"/>
      <c r="E23" s="6"/>
      <c r="F23" s="206"/>
      <c r="G23" s="206"/>
      <c r="H23" s="206"/>
      <c r="I23" s="206"/>
      <c r="J23" s="206"/>
      <c r="K23" s="4"/>
    </row>
    <row r="24" spans="1:11" ht="18.75">
      <c r="A24" s="4"/>
      <c r="B24" s="4"/>
      <c r="C24" s="7"/>
      <c r="D24" s="7"/>
      <c r="E24" s="7"/>
      <c r="F24" s="7"/>
      <c r="G24" s="7"/>
      <c r="H24" s="7"/>
      <c r="I24" s="7"/>
      <c r="J24" s="7"/>
      <c r="K24" s="4"/>
    </row>
  </sheetData>
  <mergeCells count="20">
    <mergeCell ref="F1:J1"/>
    <mergeCell ref="A2:J2"/>
    <mergeCell ref="A3:J3"/>
    <mergeCell ref="A5:J5"/>
    <mergeCell ref="I8:I10"/>
    <mergeCell ref="J8:J10"/>
    <mergeCell ref="D18:J18"/>
    <mergeCell ref="F23:J23"/>
    <mergeCell ref="A6:J6"/>
    <mergeCell ref="F7:J7"/>
    <mergeCell ref="A8:A10"/>
    <mergeCell ref="B8:B10"/>
    <mergeCell ref="C8:C10"/>
    <mergeCell ref="D8:D10"/>
    <mergeCell ref="E8:E10"/>
    <mergeCell ref="F8:F10"/>
    <mergeCell ref="G8:G10"/>
    <mergeCell ref="H8:H10"/>
    <mergeCell ref="D17:J17"/>
    <mergeCell ref="A18:C18"/>
  </mergeCells>
  <pageMargins left="0.28000000000000003" right="0.16" top="0.52" bottom="0.47" header="0.3" footer="0.2"/>
  <pageSetup paperSize="9" scale="95" orientation="landscape" verticalDpi="0" copies="2" r:id="rId1"/>
  <headerFooter>
    <oddFooter>&amp;CTrang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selection sqref="A1:XFD1048576"/>
    </sheetView>
  </sheetViews>
  <sheetFormatPr defaultRowHeight="15"/>
  <cols>
    <col min="1" max="1" width="5" customWidth="1"/>
    <col min="2" max="2" width="11.85546875" customWidth="1"/>
    <col min="3" max="3" width="41.85546875" customWidth="1"/>
    <col min="4" max="4" width="14.7109375" customWidth="1"/>
    <col min="5" max="5" width="14.5703125" customWidth="1"/>
    <col min="6" max="6" width="15" customWidth="1"/>
    <col min="7" max="7" width="6.28515625" customWidth="1"/>
    <col min="8" max="8" width="7.85546875" customWidth="1"/>
    <col min="9" max="9" width="7.5703125" customWidth="1"/>
    <col min="10" max="10" width="32.28515625" customWidth="1"/>
    <col min="12" max="12" width="17" customWidth="1"/>
  </cols>
  <sheetData>
    <row r="1" spans="1:12">
      <c r="F1" s="195"/>
      <c r="G1" s="195"/>
      <c r="H1" s="195"/>
      <c r="I1" s="195"/>
      <c r="J1" s="195"/>
    </row>
    <row r="2" spans="1:12" ht="15.75">
      <c r="A2" s="196" t="s">
        <v>24</v>
      </c>
      <c r="B2" s="196"/>
      <c r="C2" s="196"/>
      <c r="D2" s="196"/>
      <c r="E2" s="196"/>
      <c r="F2" s="196"/>
      <c r="G2" s="196"/>
      <c r="H2" s="196"/>
      <c r="I2" s="196"/>
      <c r="J2" s="196"/>
      <c r="K2" s="2"/>
    </row>
    <row r="3" spans="1:12" ht="15.75">
      <c r="A3" s="197" t="s">
        <v>25</v>
      </c>
      <c r="B3" s="197"/>
      <c r="C3" s="197"/>
      <c r="D3" s="197"/>
      <c r="E3" s="197"/>
      <c r="F3" s="197"/>
      <c r="G3" s="197"/>
      <c r="H3" s="197"/>
      <c r="I3" s="197"/>
      <c r="J3" s="197"/>
      <c r="K3" s="2"/>
    </row>
    <row r="4" spans="1:12" ht="15.7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2"/>
    </row>
    <row r="5" spans="1:12" ht="18.75">
      <c r="A5" s="198" t="s">
        <v>29</v>
      </c>
      <c r="B5" s="198"/>
      <c r="C5" s="198"/>
      <c r="D5" s="198"/>
      <c r="E5" s="198"/>
      <c r="F5" s="198"/>
      <c r="G5" s="198"/>
      <c r="H5" s="198"/>
      <c r="I5" s="198"/>
      <c r="J5" s="198"/>
      <c r="K5" s="2"/>
      <c r="L5" s="1">
        <f>F17+F21+F22</f>
        <v>969294000</v>
      </c>
    </row>
    <row r="6" spans="1:12" ht="18.75">
      <c r="A6" s="198" t="s">
        <v>191</v>
      </c>
      <c r="B6" s="198"/>
      <c r="C6" s="198"/>
      <c r="D6" s="198"/>
      <c r="E6" s="198"/>
      <c r="F6" s="198"/>
      <c r="G6" s="198"/>
      <c r="H6" s="198"/>
      <c r="I6" s="198"/>
      <c r="J6" s="198"/>
      <c r="K6" s="2"/>
    </row>
    <row r="7" spans="1:12" ht="16.5">
      <c r="A7" s="2"/>
      <c r="B7" s="2"/>
      <c r="C7" s="2"/>
      <c r="D7" s="2"/>
      <c r="E7" s="2"/>
      <c r="F7" s="194" t="s">
        <v>28</v>
      </c>
      <c r="G7" s="194"/>
      <c r="H7" s="194"/>
      <c r="I7" s="194"/>
      <c r="J7" s="194"/>
      <c r="K7" s="2"/>
    </row>
    <row r="8" spans="1:12" ht="15.75">
      <c r="A8" s="200" t="s">
        <v>0</v>
      </c>
      <c r="B8" s="200" t="s">
        <v>26</v>
      </c>
      <c r="C8" s="201" t="s">
        <v>3</v>
      </c>
      <c r="D8" s="201" t="s">
        <v>4</v>
      </c>
      <c r="E8" s="203" t="s">
        <v>5</v>
      </c>
      <c r="F8" s="203" t="s">
        <v>6</v>
      </c>
      <c r="G8" s="203" t="s">
        <v>20</v>
      </c>
      <c r="H8" s="203" t="s">
        <v>22</v>
      </c>
      <c r="I8" s="203" t="s">
        <v>21</v>
      </c>
      <c r="J8" s="201" t="s">
        <v>27</v>
      </c>
      <c r="K8" s="2"/>
    </row>
    <row r="9" spans="1:12" ht="15.75">
      <c r="A9" s="200"/>
      <c r="B9" s="200"/>
      <c r="C9" s="201"/>
      <c r="D9" s="202"/>
      <c r="E9" s="204"/>
      <c r="F9" s="204"/>
      <c r="G9" s="204"/>
      <c r="H9" s="204"/>
      <c r="I9" s="204"/>
      <c r="J9" s="202"/>
      <c r="K9" s="2"/>
    </row>
    <row r="10" spans="1:12" ht="15.75">
      <c r="A10" s="200"/>
      <c r="B10" s="200"/>
      <c r="C10" s="201"/>
      <c r="D10" s="202"/>
      <c r="E10" s="205"/>
      <c r="F10" s="205"/>
      <c r="G10" s="205"/>
      <c r="H10" s="205"/>
      <c r="I10" s="205"/>
      <c r="J10" s="202"/>
      <c r="K10" s="2"/>
    </row>
    <row r="11" spans="1:12" ht="15.75">
      <c r="A11" s="41">
        <v>1</v>
      </c>
      <c r="B11" s="41"/>
      <c r="C11" s="41">
        <v>2</v>
      </c>
      <c r="D11" s="41">
        <v>3</v>
      </c>
      <c r="E11" s="41">
        <v>4</v>
      </c>
      <c r="F11" s="41">
        <v>5</v>
      </c>
      <c r="G11" s="41">
        <v>6</v>
      </c>
      <c r="H11" s="41">
        <v>7</v>
      </c>
      <c r="I11" s="41">
        <v>8</v>
      </c>
      <c r="J11" s="41">
        <v>9</v>
      </c>
      <c r="K11" s="3"/>
    </row>
    <row r="12" spans="1:12" ht="15.75">
      <c r="A12" s="123"/>
      <c r="B12" s="123"/>
      <c r="C12" s="61" t="s">
        <v>31</v>
      </c>
      <c r="D12" s="63">
        <f>SUM(D13:D22)</f>
        <v>1762891500</v>
      </c>
      <c r="E12" s="63">
        <f>E13+E15+E18</f>
        <v>793597500</v>
      </c>
      <c r="F12" s="63">
        <f>D12-E12</f>
        <v>969294000</v>
      </c>
      <c r="G12" s="58"/>
      <c r="H12" s="58"/>
      <c r="I12" s="58"/>
      <c r="J12" s="123"/>
      <c r="K12" s="3"/>
    </row>
    <row r="13" spans="1:12" s="55" customFormat="1" ht="31.5">
      <c r="A13" s="124">
        <v>1</v>
      </c>
      <c r="B13" s="125" t="s">
        <v>169</v>
      </c>
      <c r="C13" s="126" t="s">
        <v>170</v>
      </c>
      <c r="D13" s="127">
        <v>153097500</v>
      </c>
      <c r="E13" s="127">
        <f>E14</f>
        <v>153097500</v>
      </c>
      <c r="F13" s="127">
        <f>D13-E13</f>
        <v>0</v>
      </c>
      <c r="G13" s="128">
        <v>809</v>
      </c>
      <c r="H13" s="129" t="s">
        <v>167</v>
      </c>
      <c r="I13" s="130">
        <v>8006</v>
      </c>
      <c r="J13" s="134" t="s">
        <v>168</v>
      </c>
      <c r="K13" s="3"/>
    </row>
    <row r="14" spans="1:12" s="55" customFormat="1" ht="31.5">
      <c r="A14" s="92"/>
      <c r="B14" s="92" t="s">
        <v>172</v>
      </c>
      <c r="C14" s="93" t="s">
        <v>171</v>
      </c>
      <c r="D14" s="116"/>
      <c r="E14" s="116">
        <f>D13</f>
        <v>153097500</v>
      </c>
      <c r="F14" s="116"/>
      <c r="G14" s="117"/>
      <c r="H14" s="117"/>
      <c r="I14" s="117"/>
      <c r="J14" s="116"/>
      <c r="K14" s="3"/>
    </row>
    <row r="15" spans="1:12" s="55" customFormat="1" ht="15.75">
      <c r="A15" s="11">
        <v>2</v>
      </c>
      <c r="B15" s="85" t="s">
        <v>173</v>
      </c>
      <c r="C15" s="12" t="s">
        <v>174</v>
      </c>
      <c r="D15" s="12">
        <v>30000000</v>
      </c>
      <c r="E15" s="12">
        <f>E16</f>
        <v>30000000</v>
      </c>
      <c r="F15" s="12">
        <f>D15-E15</f>
        <v>0</v>
      </c>
      <c r="G15" s="117">
        <v>989</v>
      </c>
      <c r="H15" s="117">
        <v>221</v>
      </c>
      <c r="I15" s="21"/>
      <c r="J15" s="57"/>
      <c r="K15" s="3"/>
    </row>
    <row r="16" spans="1:12" s="55" customFormat="1" ht="15.75">
      <c r="A16" s="11"/>
      <c r="B16" s="85" t="s">
        <v>193</v>
      </c>
      <c r="C16" s="12" t="s">
        <v>192</v>
      </c>
      <c r="D16" s="12"/>
      <c r="E16" s="12">
        <v>30000000</v>
      </c>
      <c r="F16" s="12"/>
      <c r="G16" s="117"/>
      <c r="H16" s="117"/>
      <c r="I16" s="21"/>
      <c r="J16" s="57"/>
      <c r="K16" s="3"/>
    </row>
    <row r="17" spans="1:12" s="55" customFormat="1" ht="31.5">
      <c r="A17" s="11">
        <v>3</v>
      </c>
      <c r="B17" s="121">
        <v>44837</v>
      </c>
      <c r="C17" s="120" t="s">
        <v>176</v>
      </c>
      <c r="D17" s="94">
        <v>9650000</v>
      </c>
      <c r="E17" s="12"/>
      <c r="F17" s="94">
        <f>D17-E17</f>
        <v>9650000</v>
      </c>
      <c r="G17" s="117">
        <v>813</v>
      </c>
      <c r="H17" s="117">
        <v>361</v>
      </c>
      <c r="I17" s="21"/>
      <c r="J17" s="134" t="s">
        <v>177</v>
      </c>
      <c r="K17" s="3"/>
    </row>
    <row r="18" spans="1:12" s="55" customFormat="1" ht="31.5">
      <c r="A18" s="92">
        <v>4</v>
      </c>
      <c r="B18" s="121" t="s">
        <v>178</v>
      </c>
      <c r="C18" s="120" t="s">
        <v>179</v>
      </c>
      <c r="D18" s="94">
        <v>610500000</v>
      </c>
      <c r="E18" s="94">
        <f>E19+E20</f>
        <v>610500000</v>
      </c>
      <c r="F18" s="94">
        <f>D18-E18</f>
        <v>0</v>
      </c>
      <c r="G18" s="117">
        <v>860</v>
      </c>
      <c r="H18" s="117">
        <v>398</v>
      </c>
      <c r="I18" s="21">
        <v>7753</v>
      </c>
      <c r="J18" s="134" t="s">
        <v>180</v>
      </c>
      <c r="K18" s="3"/>
    </row>
    <row r="19" spans="1:12" s="55" customFormat="1" ht="31.5">
      <c r="A19" s="92"/>
      <c r="B19" s="121"/>
      <c r="C19" s="120" t="s">
        <v>188</v>
      </c>
      <c r="D19" s="94"/>
      <c r="E19" s="94">
        <v>562500000</v>
      </c>
      <c r="F19" s="12"/>
      <c r="G19" s="117"/>
      <c r="H19" s="117"/>
      <c r="I19" s="21"/>
      <c r="J19" s="134"/>
      <c r="K19" s="3"/>
    </row>
    <row r="20" spans="1:12" s="55" customFormat="1" ht="31.5">
      <c r="A20" s="92"/>
      <c r="B20" s="121"/>
      <c r="C20" s="120" t="s">
        <v>189</v>
      </c>
      <c r="D20" s="94"/>
      <c r="E20" s="94">
        <v>48000000</v>
      </c>
      <c r="F20" s="12"/>
      <c r="G20" s="117"/>
      <c r="H20" s="117"/>
      <c r="I20" s="21"/>
      <c r="J20" s="134"/>
      <c r="K20" s="3"/>
    </row>
    <row r="21" spans="1:12" s="55" customFormat="1" ht="31.5">
      <c r="A21" s="92">
        <v>5</v>
      </c>
      <c r="B21" s="121" t="s">
        <v>182</v>
      </c>
      <c r="C21" s="120" t="s">
        <v>183</v>
      </c>
      <c r="D21" s="94">
        <v>10000000</v>
      </c>
      <c r="E21" s="12"/>
      <c r="F21" s="94">
        <f>D21-E21</f>
        <v>10000000</v>
      </c>
      <c r="G21" s="117">
        <v>812</v>
      </c>
      <c r="H21" s="117">
        <v>361</v>
      </c>
      <c r="I21" s="21"/>
      <c r="J21" s="134" t="s">
        <v>184</v>
      </c>
      <c r="K21" s="3"/>
    </row>
    <row r="22" spans="1:12" s="55" customFormat="1" ht="31.5">
      <c r="A22" s="92">
        <v>6</v>
      </c>
      <c r="B22" s="121" t="s">
        <v>185</v>
      </c>
      <c r="C22" s="120" t="s">
        <v>186</v>
      </c>
      <c r="D22" s="94">
        <v>949644000</v>
      </c>
      <c r="E22" s="12"/>
      <c r="F22" s="94">
        <f>D22-E22</f>
        <v>949644000</v>
      </c>
      <c r="G22" s="117">
        <v>860</v>
      </c>
      <c r="H22" s="117">
        <v>398</v>
      </c>
      <c r="I22" s="21">
        <v>7753</v>
      </c>
      <c r="J22" s="134" t="s">
        <v>187</v>
      </c>
      <c r="K22" s="3"/>
    </row>
    <row r="23" spans="1:12" s="55" customFormat="1" ht="15.75">
      <c r="A23" s="92"/>
      <c r="B23" s="121"/>
      <c r="C23" s="131" t="s">
        <v>40</v>
      </c>
      <c r="D23" s="98">
        <f>D24</f>
        <v>58876000</v>
      </c>
      <c r="E23" s="20"/>
      <c r="F23" s="20">
        <f>F24</f>
        <v>58876000</v>
      </c>
      <c r="G23" s="132"/>
      <c r="H23" s="132"/>
      <c r="I23" s="23"/>
      <c r="J23" s="134"/>
      <c r="K23" s="3"/>
    </row>
    <row r="24" spans="1:12" s="55" customFormat="1" ht="47.25">
      <c r="A24" s="92">
        <v>1</v>
      </c>
      <c r="B24" s="121" t="s">
        <v>185</v>
      </c>
      <c r="C24" s="122" t="s">
        <v>190</v>
      </c>
      <c r="D24" s="94">
        <v>58876000</v>
      </c>
      <c r="E24" s="12"/>
      <c r="F24" s="94">
        <f>D24-E24</f>
        <v>58876000</v>
      </c>
      <c r="G24" s="117"/>
      <c r="H24" s="117"/>
      <c r="I24" s="21"/>
      <c r="J24" s="134" t="s">
        <v>187</v>
      </c>
      <c r="K24" s="3"/>
    </row>
    <row r="25" spans="1:12" ht="15.75">
      <c r="A25" s="43"/>
      <c r="B25" s="43"/>
      <c r="C25" s="44"/>
      <c r="D25" s="44"/>
      <c r="E25" s="45"/>
      <c r="F25" s="44"/>
      <c r="G25" s="46"/>
      <c r="H25" s="46"/>
      <c r="I25" s="46"/>
      <c r="J25" s="46"/>
      <c r="K25" s="3"/>
    </row>
    <row r="26" spans="1:12" ht="17.25">
      <c r="A26" s="13"/>
      <c r="B26" s="13"/>
      <c r="C26" s="15" t="s">
        <v>1</v>
      </c>
      <c r="D26" s="14">
        <f>D12+D23</f>
        <v>1821767500</v>
      </c>
      <c r="E26" s="14">
        <f t="shared" ref="E26:F26" si="0">E12+E23</f>
        <v>793597500</v>
      </c>
      <c r="F26" s="14">
        <f t="shared" si="0"/>
        <v>1028170000</v>
      </c>
      <c r="G26" s="14"/>
      <c r="H26" s="14"/>
      <c r="I26" s="14"/>
      <c r="J26" s="13"/>
      <c r="K26" s="4"/>
      <c r="L26" s="1"/>
    </row>
    <row r="27" spans="1:12" ht="17.25">
      <c r="A27" s="5"/>
      <c r="B27" s="5"/>
      <c r="C27" s="8"/>
      <c r="D27" s="207" t="s">
        <v>181</v>
      </c>
      <c r="E27" s="207"/>
      <c r="F27" s="207"/>
      <c r="G27" s="207"/>
      <c r="H27" s="207"/>
      <c r="I27" s="207"/>
      <c r="J27" s="207"/>
      <c r="K27" s="4"/>
    </row>
    <row r="28" spans="1:12" ht="17.25">
      <c r="A28" s="199" t="s">
        <v>30</v>
      </c>
      <c r="B28" s="199"/>
      <c r="C28" s="199"/>
      <c r="D28" s="199" t="s">
        <v>23</v>
      </c>
      <c r="E28" s="199"/>
      <c r="F28" s="199"/>
      <c r="G28" s="199"/>
      <c r="H28" s="199"/>
      <c r="I28" s="199"/>
      <c r="J28" s="199"/>
      <c r="K28" s="4"/>
    </row>
    <row r="29" spans="1:12" ht="17.25">
      <c r="A29" s="4"/>
      <c r="B29" s="4"/>
      <c r="C29" s="8"/>
      <c r="D29" s="22"/>
      <c r="E29" s="8"/>
      <c r="F29" s="22"/>
      <c r="G29" s="8"/>
      <c r="H29" s="8"/>
      <c r="I29" s="8"/>
      <c r="J29" s="5"/>
      <c r="K29" s="4"/>
    </row>
    <row r="30" spans="1:12" ht="17.25">
      <c r="A30" s="4"/>
      <c r="B30" s="4"/>
      <c r="C30" s="5"/>
      <c r="D30" s="5"/>
      <c r="E30" s="8"/>
      <c r="F30" s="5"/>
      <c r="G30" s="5"/>
      <c r="H30" s="5"/>
      <c r="I30" s="5"/>
      <c r="J30" s="5"/>
      <c r="K30" s="4"/>
    </row>
    <row r="31" spans="1:12" ht="17.25">
      <c r="A31" s="4"/>
      <c r="B31" s="4"/>
      <c r="C31" s="5"/>
      <c r="D31" s="5"/>
      <c r="E31" s="8"/>
      <c r="F31" s="5"/>
      <c r="G31" s="5"/>
      <c r="H31" s="5"/>
      <c r="I31" s="5"/>
      <c r="J31" s="5"/>
      <c r="K31" s="4"/>
    </row>
    <row r="32" spans="1:12" ht="17.25">
      <c r="A32" s="4"/>
      <c r="B32" s="4"/>
      <c r="C32" s="5" t="s">
        <v>2</v>
      </c>
      <c r="D32" s="5"/>
      <c r="E32" s="5"/>
      <c r="F32" s="5"/>
      <c r="G32" s="5"/>
      <c r="H32" s="5"/>
      <c r="I32" s="5"/>
      <c r="J32" s="5"/>
      <c r="K32" s="4"/>
    </row>
    <row r="33" spans="1:11" ht="18.75">
      <c r="A33" s="4"/>
      <c r="B33" s="4"/>
      <c r="C33" s="6"/>
      <c r="D33" s="6"/>
      <c r="E33" s="6"/>
      <c r="F33" s="206"/>
      <c r="G33" s="206"/>
      <c r="H33" s="206"/>
      <c r="I33" s="206"/>
      <c r="J33" s="206"/>
      <c r="K33" s="4"/>
    </row>
    <row r="34" spans="1:11" ht="18.75">
      <c r="A34" s="4"/>
      <c r="B34" s="4"/>
      <c r="C34" s="7"/>
      <c r="D34" s="7"/>
      <c r="E34" s="7"/>
      <c r="F34" s="7"/>
      <c r="G34" s="7"/>
      <c r="H34" s="7"/>
      <c r="I34" s="7"/>
      <c r="J34" s="7"/>
      <c r="K34" s="4"/>
    </row>
  </sheetData>
  <mergeCells count="20">
    <mergeCell ref="F33:J33"/>
    <mergeCell ref="F1:J1"/>
    <mergeCell ref="A2:J2"/>
    <mergeCell ref="A3:J3"/>
    <mergeCell ref="A5:J5"/>
    <mergeCell ref="A6:J6"/>
    <mergeCell ref="F7:J7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D27:J27"/>
    <mergeCell ref="A28:C28"/>
    <mergeCell ref="D28:J28"/>
  </mergeCells>
  <pageMargins left="0.26" right="0.16" top="1.04" bottom="0.53" header="0.3" footer="0.2"/>
  <pageSetup paperSize="9" scale="90" orientation="landscape" verticalDpi="0" r:id="rId1"/>
  <headerFooter>
    <oddFooter>&amp;CTrang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6"/>
  <sheetViews>
    <sheetView workbookViewId="0">
      <selection sqref="A1:XFD1048576"/>
    </sheetView>
  </sheetViews>
  <sheetFormatPr defaultRowHeight="15"/>
  <cols>
    <col min="1" max="1" width="5" customWidth="1"/>
    <col min="2" max="2" width="11.85546875" customWidth="1"/>
    <col min="3" max="3" width="41.85546875" customWidth="1"/>
    <col min="4" max="4" width="14.7109375" customWidth="1"/>
    <col min="5" max="5" width="14.5703125" customWidth="1"/>
    <col min="6" max="6" width="15" customWidth="1"/>
    <col min="7" max="7" width="6.28515625" customWidth="1"/>
    <col min="8" max="8" width="7.85546875" customWidth="1"/>
    <col min="9" max="9" width="7.5703125" customWidth="1"/>
    <col min="10" max="10" width="32.28515625" customWidth="1"/>
    <col min="12" max="12" width="17" customWidth="1"/>
  </cols>
  <sheetData>
    <row r="1" spans="1:12">
      <c r="F1" s="195"/>
      <c r="G1" s="195"/>
      <c r="H1" s="195"/>
      <c r="I1" s="195"/>
      <c r="J1" s="195"/>
    </row>
    <row r="2" spans="1:12" ht="15.75">
      <c r="A2" s="196" t="s">
        <v>24</v>
      </c>
      <c r="B2" s="196"/>
      <c r="C2" s="196"/>
      <c r="D2" s="196"/>
      <c r="E2" s="196"/>
      <c r="F2" s="196"/>
      <c r="G2" s="196"/>
      <c r="H2" s="196"/>
      <c r="I2" s="196"/>
      <c r="J2" s="196"/>
      <c r="K2" s="2"/>
    </row>
    <row r="3" spans="1:12" ht="15.75">
      <c r="A3" s="197" t="s">
        <v>25</v>
      </c>
      <c r="B3" s="197"/>
      <c r="C3" s="197"/>
      <c r="D3" s="197"/>
      <c r="E3" s="197"/>
      <c r="F3" s="197"/>
      <c r="G3" s="197"/>
      <c r="H3" s="197"/>
      <c r="I3" s="197"/>
      <c r="J3" s="197"/>
      <c r="K3" s="2"/>
    </row>
    <row r="4" spans="1:12" ht="15.7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2"/>
    </row>
    <row r="5" spans="1:12" ht="18.75">
      <c r="A5" s="198" t="s">
        <v>29</v>
      </c>
      <c r="B5" s="198"/>
      <c r="C5" s="198"/>
      <c r="D5" s="198"/>
      <c r="E5" s="198"/>
      <c r="F5" s="198"/>
      <c r="G5" s="198"/>
      <c r="H5" s="198"/>
      <c r="I5" s="198"/>
      <c r="J5" s="198"/>
      <c r="K5" s="2"/>
      <c r="L5" s="1">
        <f>F18+F25+F31</f>
        <v>1120000</v>
      </c>
    </row>
    <row r="6" spans="1:12" ht="18.75">
      <c r="A6" s="198" t="s">
        <v>194</v>
      </c>
      <c r="B6" s="198"/>
      <c r="C6" s="198"/>
      <c r="D6" s="198"/>
      <c r="E6" s="198"/>
      <c r="F6" s="198"/>
      <c r="G6" s="198"/>
      <c r="H6" s="198"/>
      <c r="I6" s="198"/>
      <c r="J6" s="198"/>
      <c r="K6" s="2"/>
    </row>
    <row r="7" spans="1:12" ht="16.5">
      <c r="A7" s="2"/>
      <c r="B7" s="2"/>
      <c r="C7" s="2"/>
      <c r="D7" s="2"/>
      <c r="E7" s="2"/>
      <c r="F7" s="194" t="s">
        <v>28</v>
      </c>
      <c r="G7" s="194"/>
      <c r="H7" s="194"/>
      <c r="I7" s="194"/>
      <c r="J7" s="194"/>
      <c r="K7" s="2"/>
    </row>
    <row r="8" spans="1:12" ht="15.75">
      <c r="A8" s="200" t="s">
        <v>0</v>
      </c>
      <c r="B8" s="200" t="s">
        <v>26</v>
      </c>
      <c r="C8" s="201" t="s">
        <v>3</v>
      </c>
      <c r="D8" s="201" t="s">
        <v>4</v>
      </c>
      <c r="E8" s="203" t="s">
        <v>5</v>
      </c>
      <c r="F8" s="203" t="s">
        <v>6</v>
      </c>
      <c r="G8" s="203" t="s">
        <v>20</v>
      </c>
      <c r="H8" s="203" t="s">
        <v>22</v>
      </c>
      <c r="I8" s="203" t="s">
        <v>21</v>
      </c>
      <c r="J8" s="201" t="s">
        <v>27</v>
      </c>
      <c r="K8" s="2"/>
    </row>
    <row r="9" spans="1:12" ht="15.75">
      <c r="A9" s="200"/>
      <c r="B9" s="200"/>
      <c r="C9" s="201"/>
      <c r="D9" s="202"/>
      <c r="E9" s="204"/>
      <c r="F9" s="204"/>
      <c r="G9" s="204"/>
      <c r="H9" s="204"/>
      <c r="I9" s="204"/>
      <c r="J9" s="202"/>
      <c r="K9" s="2"/>
    </row>
    <row r="10" spans="1:12" ht="15.75">
      <c r="A10" s="200"/>
      <c r="B10" s="200"/>
      <c r="C10" s="201"/>
      <c r="D10" s="202"/>
      <c r="E10" s="205"/>
      <c r="F10" s="205"/>
      <c r="G10" s="205"/>
      <c r="H10" s="205"/>
      <c r="I10" s="205"/>
      <c r="J10" s="202"/>
      <c r="K10" s="2"/>
    </row>
    <row r="11" spans="1:12" ht="15.75">
      <c r="A11" s="41">
        <v>1</v>
      </c>
      <c r="B11" s="41"/>
      <c r="C11" s="41">
        <v>2</v>
      </c>
      <c r="D11" s="41">
        <v>3</v>
      </c>
      <c r="E11" s="41">
        <v>4</v>
      </c>
      <c r="F11" s="41">
        <v>5</v>
      </c>
      <c r="G11" s="41">
        <v>6</v>
      </c>
      <c r="H11" s="41">
        <v>7</v>
      </c>
      <c r="I11" s="41">
        <v>8</v>
      </c>
      <c r="J11" s="41">
        <v>9</v>
      </c>
      <c r="K11" s="3"/>
    </row>
    <row r="12" spans="1:12" ht="15.75">
      <c r="A12" s="123"/>
      <c r="B12" s="123"/>
      <c r="C12" s="61" t="s">
        <v>31</v>
      </c>
      <c r="D12" s="63">
        <f>SUM(D13:D31)</f>
        <v>1762891500</v>
      </c>
      <c r="E12" s="63">
        <f>E13+E15+E18+E22+E25+E31</f>
        <v>1761771500</v>
      </c>
      <c r="F12" s="63">
        <f>D12-E12</f>
        <v>1120000</v>
      </c>
      <c r="G12" s="58"/>
      <c r="H12" s="58"/>
      <c r="I12" s="58"/>
      <c r="J12" s="123"/>
      <c r="K12" s="3"/>
    </row>
    <row r="13" spans="1:12" s="55" customFormat="1" ht="31.5">
      <c r="A13" s="124">
        <v>1</v>
      </c>
      <c r="B13" s="125" t="s">
        <v>169</v>
      </c>
      <c r="C13" s="126" t="s">
        <v>170</v>
      </c>
      <c r="D13" s="127">
        <v>153097500</v>
      </c>
      <c r="E13" s="127">
        <f>E14</f>
        <v>153097500</v>
      </c>
      <c r="F13" s="127">
        <f>D13-E13</f>
        <v>0</v>
      </c>
      <c r="G13" s="128">
        <v>809</v>
      </c>
      <c r="H13" s="129" t="s">
        <v>167</v>
      </c>
      <c r="I13" s="130">
        <v>8006</v>
      </c>
      <c r="J13" s="134" t="s">
        <v>168</v>
      </c>
      <c r="K13" s="3"/>
    </row>
    <row r="14" spans="1:12" s="55" customFormat="1" ht="31.5">
      <c r="A14" s="92"/>
      <c r="B14" s="92" t="s">
        <v>172</v>
      </c>
      <c r="C14" s="93" t="s">
        <v>171</v>
      </c>
      <c r="D14" s="116"/>
      <c r="E14" s="116">
        <f>D13</f>
        <v>153097500</v>
      </c>
      <c r="F14" s="116"/>
      <c r="G14" s="117"/>
      <c r="H14" s="117"/>
      <c r="I14" s="117"/>
      <c r="J14" s="116"/>
      <c r="K14" s="3"/>
    </row>
    <row r="15" spans="1:12" s="55" customFormat="1" ht="15.75">
      <c r="A15" s="11">
        <v>2</v>
      </c>
      <c r="B15" s="85" t="s">
        <v>173</v>
      </c>
      <c r="C15" s="12" t="s">
        <v>174</v>
      </c>
      <c r="D15" s="12">
        <v>30000000</v>
      </c>
      <c r="E15" s="12">
        <f>E16+E17</f>
        <v>30000000</v>
      </c>
      <c r="F15" s="12">
        <f>D15-E15</f>
        <v>0</v>
      </c>
      <c r="G15" s="117">
        <v>989</v>
      </c>
      <c r="H15" s="117">
        <v>221</v>
      </c>
      <c r="I15" s="21"/>
      <c r="J15" s="100"/>
      <c r="K15" s="3"/>
    </row>
    <row r="16" spans="1:12" s="55" customFormat="1" ht="15.75">
      <c r="A16" s="11"/>
      <c r="B16" s="85" t="s">
        <v>193</v>
      </c>
      <c r="C16" s="12" t="s">
        <v>205</v>
      </c>
      <c r="D16" s="12"/>
      <c r="E16" s="12">
        <f>30000000-E17</f>
        <v>17550000</v>
      </c>
      <c r="F16" s="12"/>
      <c r="G16" s="117"/>
      <c r="H16" s="117"/>
      <c r="I16" s="21"/>
      <c r="J16" s="100"/>
      <c r="K16" s="3"/>
    </row>
    <row r="17" spans="1:11" s="55" customFormat="1" ht="15.75">
      <c r="A17" s="11"/>
      <c r="B17" s="47" t="s">
        <v>193</v>
      </c>
      <c r="C17" s="12" t="s">
        <v>204</v>
      </c>
      <c r="D17" s="12"/>
      <c r="E17" s="12">
        <v>12450000</v>
      </c>
      <c r="F17" s="12"/>
      <c r="G17" s="117"/>
      <c r="H17" s="117"/>
      <c r="I17" s="21"/>
      <c r="J17" s="100"/>
      <c r="K17" s="3"/>
    </row>
    <row r="18" spans="1:11" s="55" customFormat="1" ht="31.5">
      <c r="A18" s="11">
        <v>3</v>
      </c>
      <c r="B18" s="121">
        <v>44837</v>
      </c>
      <c r="C18" s="120" t="s">
        <v>176</v>
      </c>
      <c r="D18" s="94">
        <v>9650000</v>
      </c>
      <c r="E18" s="94">
        <f>E19+E20+E21</f>
        <v>9650000</v>
      </c>
      <c r="F18" s="94">
        <f>D18-E18</f>
        <v>0</v>
      </c>
      <c r="G18" s="117">
        <v>813</v>
      </c>
      <c r="H18" s="117">
        <v>361</v>
      </c>
      <c r="I18" s="21"/>
      <c r="J18" s="134" t="s">
        <v>177</v>
      </c>
      <c r="K18" s="3">
        <v>8400</v>
      </c>
    </row>
    <row r="19" spans="1:11" s="55" customFormat="1" ht="15.75">
      <c r="A19" s="11"/>
      <c r="B19" s="135" t="s">
        <v>199</v>
      </c>
      <c r="C19" s="120" t="s">
        <v>200</v>
      </c>
      <c r="D19" s="94"/>
      <c r="E19" s="12">
        <v>1250000</v>
      </c>
      <c r="F19" s="94"/>
      <c r="G19" s="117"/>
      <c r="H19" s="117"/>
      <c r="I19" s="21"/>
      <c r="J19" s="134"/>
      <c r="K19" s="3"/>
    </row>
    <row r="20" spans="1:11" s="55" customFormat="1" ht="15.75">
      <c r="A20" s="11"/>
      <c r="B20" s="135" t="s">
        <v>201</v>
      </c>
      <c r="C20" s="120" t="s">
        <v>202</v>
      </c>
      <c r="D20" s="94"/>
      <c r="E20" s="12">
        <v>7000000</v>
      </c>
      <c r="F20" s="94"/>
      <c r="G20" s="117"/>
      <c r="H20" s="117"/>
      <c r="I20" s="21"/>
      <c r="J20" s="134"/>
      <c r="K20" s="3"/>
    </row>
    <row r="21" spans="1:11" s="55" customFormat="1" ht="15.75">
      <c r="A21" s="11"/>
      <c r="B21" s="121"/>
      <c r="C21" s="120" t="s">
        <v>203</v>
      </c>
      <c r="D21" s="94"/>
      <c r="E21" s="12">
        <v>1400000</v>
      </c>
      <c r="F21" s="94"/>
      <c r="G21" s="117"/>
      <c r="H21" s="117"/>
      <c r="I21" s="21"/>
      <c r="J21" s="134"/>
      <c r="K21" s="3"/>
    </row>
    <row r="22" spans="1:11" s="55" customFormat="1" ht="31.5">
      <c r="A22" s="92">
        <v>4</v>
      </c>
      <c r="B22" s="121" t="s">
        <v>178</v>
      </c>
      <c r="C22" s="120" t="s">
        <v>179</v>
      </c>
      <c r="D22" s="94">
        <v>610500000</v>
      </c>
      <c r="E22" s="94">
        <f>E23+E24</f>
        <v>610500000</v>
      </c>
      <c r="F22" s="94">
        <f>D22-E22</f>
        <v>0</v>
      </c>
      <c r="G22" s="117">
        <v>860</v>
      </c>
      <c r="H22" s="117">
        <v>398</v>
      </c>
      <c r="I22" s="21">
        <v>7753</v>
      </c>
      <c r="J22" s="134" t="s">
        <v>180</v>
      </c>
      <c r="K22" s="3">
        <f>9650-K18</f>
        <v>1250</v>
      </c>
    </row>
    <row r="23" spans="1:11" s="55" customFormat="1" ht="31.5">
      <c r="A23" s="92"/>
      <c r="B23" s="121"/>
      <c r="C23" s="120" t="s">
        <v>188</v>
      </c>
      <c r="D23" s="94"/>
      <c r="E23" s="94">
        <v>562500000</v>
      </c>
      <c r="F23" s="12"/>
      <c r="G23" s="117"/>
      <c r="H23" s="117"/>
      <c r="I23" s="21"/>
      <c r="J23" s="134"/>
      <c r="K23" s="3"/>
    </row>
    <row r="24" spans="1:11" s="55" customFormat="1" ht="31.5">
      <c r="A24" s="92"/>
      <c r="B24" s="121"/>
      <c r="C24" s="120" t="s">
        <v>189</v>
      </c>
      <c r="D24" s="94"/>
      <c r="E24" s="94">
        <v>48000000</v>
      </c>
      <c r="F24" s="12"/>
      <c r="G24" s="117"/>
      <c r="H24" s="117"/>
      <c r="I24" s="21"/>
      <c r="J24" s="134"/>
      <c r="K24" s="3"/>
    </row>
    <row r="25" spans="1:11" s="55" customFormat="1" ht="31.5">
      <c r="A25" s="92">
        <v>5</v>
      </c>
      <c r="B25" s="121" t="s">
        <v>182</v>
      </c>
      <c r="C25" s="120" t="s">
        <v>183</v>
      </c>
      <c r="D25" s="94">
        <v>10000000</v>
      </c>
      <c r="E25" s="94">
        <f>SUM(E26:E30)</f>
        <v>10000000</v>
      </c>
      <c r="F25" s="94">
        <f>D25-E25</f>
        <v>0</v>
      </c>
      <c r="G25" s="117">
        <v>812</v>
      </c>
      <c r="H25" s="117">
        <v>361</v>
      </c>
      <c r="I25" s="21"/>
      <c r="J25" s="134" t="s">
        <v>184</v>
      </c>
      <c r="K25" s="3"/>
    </row>
    <row r="26" spans="1:11" s="55" customFormat="1" ht="15.75">
      <c r="A26" s="92"/>
      <c r="B26" s="135" t="s">
        <v>199</v>
      </c>
      <c r="C26" s="120" t="s">
        <v>206</v>
      </c>
      <c r="D26" s="94"/>
      <c r="E26" s="12">
        <v>2500000</v>
      </c>
      <c r="F26" s="94"/>
      <c r="G26" s="117"/>
      <c r="H26" s="117"/>
      <c r="I26" s="21"/>
      <c r="J26" s="134"/>
      <c r="K26" s="3"/>
    </row>
    <row r="27" spans="1:11" s="55" customFormat="1" ht="15.75">
      <c r="A27" s="92"/>
      <c r="B27" s="135" t="s">
        <v>201</v>
      </c>
      <c r="C27" s="120" t="s">
        <v>207</v>
      </c>
      <c r="D27" s="94"/>
      <c r="E27" s="12">
        <v>2000000</v>
      </c>
      <c r="F27" s="94"/>
      <c r="G27" s="117"/>
      <c r="H27" s="117"/>
      <c r="I27" s="21"/>
      <c r="J27" s="134"/>
      <c r="K27" s="3"/>
    </row>
    <row r="28" spans="1:11" s="55" customFormat="1" ht="15.75">
      <c r="A28" s="92"/>
      <c r="B28" s="135" t="s">
        <v>7</v>
      </c>
      <c r="C28" s="120" t="s">
        <v>208</v>
      </c>
      <c r="D28" s="94"/>
      <c r="E28" s="12">
        <v>200000</v>
      </c>
      <c r="F28" s="94"/>
      <c r="G28" s="117"/>
      <c r="H28" s="117"/>
      <c r="I28" s="21"/>
      <c r="J28" s="134"/>
      <c r="K28" s="3"/>
    </row>
    <row r="29" spans="1:11" s="55" customFormat="1" ht="15.75">
      <c r="A29" s="92"/>
      <c r="B29" s="135" t="s">
        <v>7</v>
      </c>
      <c r="C29" s="120" t="s">
        <v>209</v>
      </c>
      <c r="D29" s="94"/>
      <c r="E29" s="12">
        <v>4700000</v>
      </c>
      <c r="F29" s="94"/>
      <c r="G29" s="117"/>
      <c r="H29" s="117"/>
      <c r="I29" s="21"/>
      <c r="J29" s="134"/>
      <c r="K29" s="3"/>
    </row>
    <row r="30" spans="1:11" s="55" customFormat="1" ht="15.75">
      <c r="A30" s="92"/>
      <c r="B30" s="135" t="s">
        <v>7</v>
      </c>
      <c r="C30" s="120" t="s">
        <v>210</v>
      </c>
      <c r="D30" s="94"/>
      <c r="E30" s="12">
        <v>600000</v>
      </c>
      <c r="F30" s="94"/>
      <c r="G30" s="117"/>
      <c r="H30" s="117"/>
      <c r="I30" s="21"/>
      <c r="J30" s="134"/>
      <c r="K30" s="3"/>
    </row>
    <row r="31" spans="1:11" s="55" customFormat="1" ht="31.5">
      <c r="A31" s="92">
        <v>6</v>
      </c>
      <c r="B31" s="121" t="s">
        <v>185</v>
      </c>
      <c r="C31" s="120" t="s">
        <v>186</v>
      </c>
      <c r="D31" s="94">
        <v>949644000</v>
      </c>
      <c r="E31" s="94">
        <f>E32+E33</f>
        <v>948524000</v>
      </c>
      <c r="F31" s="94">
        <f>D31-E31</f>
        <v>1120000</v>
      </c>
      <c r="G31" s="117">
        <v>860</v>
      </c>
      <c r="H31" s="117">
        <v>398</v>
      </c>
      <c r="I31" s="117">
        <v>7753</v>
      </c>
      <c r="J31" s="134" t="s">
        <v>187</v>
      </c>
      <c r="K31" s="3"/>
    </row>
    <row r="32" spans="1:11" s="55" customFormat="1" ht="31.5">
      <c r="A32" s="92"/>
      <c r="B32" s="135" t="s">
        <v>196</v>
      </c>
      <c r="C32" s="120" t="s">
        <v>198</v>
      </c>
      <c r="D32" s="94"/>
      <c r="E32" s="94">
        <v>769524000</v>
      </c>
      <c r="F32" s="94"/>
      <c r="G32" s="117"/>
      <c r="H32" s="117"/>
      <c r="I32" s="21"/>
      <c r="J32" s="137"/>
      <c r="K32" s="3"/>
    </row>
    <row r="33" spans="1:12" s="55" customFormat="1" ht="31.5">
      <c r="A33" s="92"/>
      <c r="B33" s="135" t="s">
        <v>196</v>
      </c>
      <c r="C33" s="120" t="s">
        <v>197</v>
      </c>
      <c r="D33" s="94"/>
      <c r="E33" s="94">
        <v>179000000</v>
      </c>
      <c r="F33" s="94"/>
      <c r="G33" s="117"/>
      <c r="H33" s="117"/>
      <c r="I33" s="21"/>
      <c r="J33" s="137"/>
      <c r="K33" s="3"/>
    </row>
    <row r="34" spans="1:12" s="55" customFormat="1" ht="15.75">
      <c r="A34" s="92"/>
      <c r="B34" s="121"/>
      <c r="C34" s="120"/>
      <c r="D34" s="94"/>
      <c r="E34" s="12"/>
      <c r="F34" s="94"/>
      <c r="G34" s="117"/>
      <c r="H34" s="117"/>
      <c r="I34" s="21"/>
      <c r="J34" s="134"/>
      <c r="K34" s="3"/>
    </row>
    <row r="35" spans="1:12" s="55" customFormat="1" ht="15.75">
      <c r="A35" s="92"/>
      <c r="B35" s="121"/>
      <c r="C35" s="131" t="s">
        <v>40</v>
      </c>
      <c r="D35" s="98">
        <f>D36</f>
        <v>58876000</v>
      </c>
      <c r="E35" s="20">
        <f>E36</f>
        <v>58876000</v>
      </c>
      <c r="F35" s="20">
        <f>F36</f>
        <v>0</v>
      </c>
      <c r="G35" s="132"/>
      <c r="H35" s="132"/>
      <c r="I35" s="23"/>
      <c r="J35" s="134"/>
      <c r="K35" s="3"/>
    </row>
    <row r="36" spans="1:12" s="55" customFormat="1" ht="47.25">
      <c r="A36" s="92">
        <v>1</v>
      </c>
      <c r="B36" s="121" t="s">
        <v>185</v>
      </c>
      <c r="C36" s="122" t="s">
        <v>190</v>
      </c>
      <c r="D36" s="94">
        <v>58876000</v>
      </c>
      <c r="E36" s="94">
        <f>E37</f>
        <v>58876000</v>
      </c>
      <c r="F36" s="94">
        <f>D36-E36</f>
        <v>0</v>
      </c>
      <c r="G36" s="117"/>
      <c r="H36" s="117"/>
      <c r="I36" s="21"/>
      <c r="J36" s="134" t="s">
        <v>187</v>
      </c>
      <c r="K36" s="3"/>
    </row>
    <row r="37" spans="1:12" ht="31.5">
      <c r="A37" s="43"/>
      <c r="B37" s="135" t="s">
        <v>196</v>
      </c>
      <c r="C37" s="122" t="s">
        <v>211</v>
      </c>
      <c r="D37" s="44"/>
      <c r="E37" s="136">
        <v>58876000</v>
      </c>
      <c r="F37" s="44"/>
      <c r="G37" s="117">
        <v>860</v>
      </c>
      <c r="H37" s="117">
        <v>398</v>
      </c>
      <c r="I37" s="117">
        <v>7753</v>
      </c>
      <c r="J37" s="46"/>
      <c r="K37" s="3"/>
    </row>
    <row r="38" spans="1:12" ht="17.25">
      <c r="A38" s="13"/>
      <c r="B38" s="13"/>
      <c r="C38" s="15" t="s">
        <v>1</v>
      </c>
      <c r="D38" s="14">
        <f>D12+D35</f>
        <v>1821767500</v>
      </c>
      <c r="E38" s="14">
        <f>E12+E35</f>
        <v>1820647500</v>
      </c>
      <c r="F38" s="14">
        <f>F12+F35</f>
        <v>1120000</v>
      </c>
      <c r="G38" s="14"/>
      <c r="H38" s="14"/>
      <c r="I38" s="14"/>
      <c r="J38" s="13"/>
      <c r="K38" s="4"/>
      <c r="L38" s="1"/>
    </row>
    <row r="39" spans="1:12" ht="17.25">
      <c r="A39" s="5"/>
      <c r="B39" s="5"/>
      <c r="C39" s="8"/>
      <c r="D39" s="207" t="s">
        <v>195</v>
      </c>
      <c r="E39" s="207"/>
      <c r="F39" s="207"/>
      <c r="G39" s="207"/>
      <c r="H39" s="207"/>
      <c r="I39" s="207"/>
      <c r="J39" s="207"/>
      <c r="K39" s="4"/>
    </row>
    <row r="40" spans="1:12" ht="17.25">
      <c r="A40" s="199" t="s">
        <v>30</v>
      </c>
      <c r="B40" s="199"/>
      <c r="C40" s="199"/>
      <c r="D40" s="199" t="s">
        <v>23</v>
      </c>
      <c r="E40" s="199"/>
      <c r="F40" s="199"/>
      <c r="G40" s="199"/>
      <c r="H40" s="199"/>
      <c r="I40" s="199"/>
      <c r="J40" s="199"/>
      <c r="K40" s="4"/>
    </row>
    <row r="41" spans="1:12" ht="17.25">
      <c r="A41" s="4"/>
      <c r="B41" s="4"/>
      <c r="C41" s="8"/>
      <c r="D41" s="22"/>
      <c r="E41" s="8"/>
      <c r="F41" s="22"/>
      <c r="G41" s="8"/>
      <c r="H41" s="8"/>
      <c r="I41" s="8"/>
      <c r="J41" s="5"/>
      <c r="K41" s="4"/>
    </row>
    <row r="42" spans="1:12" ht="17.25">
      <c r="A42" s="4"/>
      <c r="B42" s="4"/>
      <c r="C42" s="5"/>
      <c r="D42" s="5"/>
      <c r="E42" s="8"/>
      <c r="F42" s="5"/>
      <c r="G42" s="5"/>
      <c r="H42" s="5"/>
      <c r="I42" s="5"/>
      <c r="J42" s="5"/>
      <c r="K42" s="4"/>
    </row>
    <row r="43" spans="1:12" ht="17.25">
      <c r="A43" s="4"/>
      <c r="B43" s="4"/>
      <c r="C43" s="5"/>
      <c r="D43" s="5"/>
      <c r="E43" s="8"/>
      <c r="F43" s="5"/>
      <c r="G43" s="5"/>
      <c r="H43" s="5"/>
      <c r="I43" s="5"/>
      <c r="J43" s="5"/>
      <c r="K43" s="4"/>
    </row>
    <row r="44" spans="1:12" ht="17.25">
      <c r="A44" s="4"/>
      <c r="B44" s="4"/>
      <c r="C44" s="5" t="s">
        <v>2</v>
      </c>
      <c r="D44" s="5"/>
      <c r="E44" s="5"/>
      <c r="F44" s="5"/>
      <c r="G44" s="5"/>
      <c r="H44" s="5"/>
      <c r="I44" s="5"/>
      <c r="J44" s="5"/>
      <c r="K44" s="4"/>
    </row>
    <row r="45" spans="1:12" ht="18.75">
      <c r="A45" s="4"/>
      <c r="B45" s="4"/>
      <c r="C45" s="6"/>
      <c r="D45" s="6"/>
      <c r="E45" s="6"/>
      <c r="F45" s="206"/>
      <c r="G45" s="206"/>
      <c r="H45" s="206"/>
      <c r="I45" s="206"/>
      <c r="J45" s="206"/>
      <c r="K45" s="4"/>
    </row>
    <row r="46" spans="1:12" ht="18.75">
      <c r="A46" s="4"/>
      <c r="B46" s="4"/>
      <c r="C46" s="7"/>
      <c r="D46" s="7"/>
      <c r="E46" s="7"/>
      <c r="F46" s="7"/>
      <c r="G46" s="7"/>
      <c r="H46" s="7"/>
      <c r="I46" s="7"/>
      <c r="J46" s="7"/>
      <c r="K46" s="4"/>
    </row>
  </sheetData>
  <mergeCells count="20">
    <mergeCell ref="A40:C40"/>
    <mergeCell ref="D40:J40"/>
    <mergeCell ref="F45:J45"/>
    <mergeCell ref="F7:J7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D39:J39"/>
    <mergeCell ref="F1:J1"/>
    <mergeCell ref="A2:J2"/>
    <mergeCell ref="A3:J3"/>
    <mergeCell ref="A6:J6"/>
    <mergeCell ref="A5:J5"/>
  </mergeCells>
  <pageMargins left="0.24" right="0.16" top="0.52" bottom="0.42" header="0.3" footer="0.2"/>
  <pageSetup paperSize="9" scale="90" orientation="landscape" verticalDpi="0" r:id="rId1"/>
  <headerFooter>
    <oddFooter>&amp;RTrang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8"/>
  <sheetViews>
    <sheetView workbookViewId="0">
      <pane ySplit="11" topLeftCell="A12" activePane="bottomLeft" state="frozen"/>
      <selection pane="bottomLeft" sqref="A1:XFD1048576"/>
    </sheetView>
  </sheetViews>
  <sheetFormatPr defaultRowHeight="15"/>
  <cols>
    <col min="1" max="1" width="5" customWidth="1"/>
    <col min="2" max="2" width="11.85546875" customWidth="1"/>
    <col min="3" max="3" width="41.85546875" customWidth="1"/>
    <col min="4" max="4" width="14.7109375" customWidth="1"/>
    <col min="5" max="5" width="14.5703125" customWidth="1"/>
    <col min="6" max="6" width="15" customWidth="1"/>
    <col min="7" max="7" width="6.28515625" customWidth="1"/>
    <col min="8" max="8" width="7.85546875" customWidth="1"/>
    <col min="9" max="9" width="7.5703125" customWidth="1"/>
    <col min="10" max="10" width="32.28515625" customWidth="1"/>
    <col min="12" max="12" width="17" customWidth="1"/>
  </cols>
  <sheetData>
    <row r="1" spans="1:12">
      <c r="F1" s="195"/>
      <c r="G1" s="195"/>
      <c r="H1" s="195"/>
      <c r="I1" s="195"/>
      <c r="J1" s="195"/>
    </row>
    <row r="2" spans="1:12" ht="15.75">
      <c r="A2" s="196" t="s">
        <v>24</v>
      </c>
      <c r="B2" s="196"/>
      <c r="C2" s="196"/>
      <c r="D2" s="196"/>
      <c r="E2" s="196"/>
      <c r="F2" s="196"/>
      <c r="G2" s="196"/>
      <c r="H2" s="196"/>
      <c r="I2" s="196"/>
      <c r="J2" s="196"/>
      <c r="K2" s="2"/>
    </row>
    <row r="3" spans="1:12" ht="15.75">
      <c r="A3" s="197" t="s">
        <v>25</v>
      </c>
      <c r="B3" s="197"/>
      <c r="C3" s="197"/>
      <c r="D3" s="197"/>
      <c r="E3" s="197"/>
      <c r="F3" s="197"/>
      <c r="G3" s="197"/>
      <c r="H3" s="197"/>
      <c r="I3" s="197"/>
      <c r="J3" s="197"/>
      <c r="K3" s="2"/>
    </row>
    <row r="4" spans="1:12" ht="15.75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2"/>
    </row>
    <row r="5" spans="1:12" ht="18.75">
      <c r="A5" s="198" t="s">
        <v>29</v>
      </c>
      <c r="B5" s="198"/>
      <c r="C5" s="198"/>
      <c r="D5" s="198"/>
      <c r="E5" s="198"/>
      <c r="F5" s="198"/>
      <c r="G5" s="198"/>
      <c r="H5" s="198"/>
      <c r="I5" s="198"/>
      <c r="J5" s="198"/>
      <c r="K5" s="2"/>
      <c r="L5" s="1">
        <f>F18+F25+F31</f>
        <v>3240000</v>
      </c>
    </row>
    <row r="6" spans="1:12" ht="18.75">
      <c r="A6" s="198" t="s">
        <v>212</v>
      </c>
      <c r="B6" s="198"/>
      <c r="C6" s="198"/>
      <c r="D6" s="198"/>
      <c r="E6" s="198"/>
      <c r="F6" s="198"/>
      <c r="G6" s="198"/>
      <c r="H6" s="198"/>
      <c r="I6" s="198"/>
      <c r="J6" s="198"/>
      <c r="K6" s="2"/>
    </row>
    <row r="7" spans="1:12" ht="16.5">
      <c r="A7" s="2"/>
      <c r="B7" s="2"/>
      <c r="C7" s="2"/>
      <c r="D7" s="2"/>
      <c r="E7" s="2"/>
      <c r="F7" s="194" t="s">
        <v>28</v>
      </c>
      <c r="G7" s="194"/>
      <c r="H7" s="194"/>
      <c r="I7" s="194"/>
      <c r="J7" s="194"/>
      <c r="K7" s="2"/>
    </row>
    <row r="8" spans="1:12" ht="15.75">
      <c r="A8" s="200" t="s">
        <v>0</v>
      </c>
      <c r="B8" s="200" t="s">
        <v>26</v>
      </c>
      <c r="C8" s="201" t="s">
        <v>3</v>
      </c>
      <c r="D8" s="201" t="s">
        <v>4</v>
      </c>
      <c r="E8" s="203" t="s">
        <v>5</v>
      </c>
      <c r="F8" s="203" t="s">
        <v>6</v>
      </c>
      <c r="G8" s="203" t="s">
        <v>20</v>
      </c>
      <c r="H8" s="203" t="s">
        <v>22</v>
      </c>
      <c r="I8" s="203" t="s">
        <v>21</v>
      </c>
      <c r="J8" s="201" t="s">
        <v>27</v>
      </c>
      <c r="K8" s="2"/>
    </row>
    <row r="9" spans="1:12" ht="15.75">
      <c r="A9" s="200"/>
      <c r="B9" s="200"/>
      <c r="C9" s="201"/>
      <c r="D9" s="202"/>
      <c r="E9" s="204"/>
      <c r="F9" s="204"/>
      <c r="G9" s="204"/>
      <c r="H9" s="204"/>
      <c r="I9" s="204"/>
      <c r="J9" s="202"/>
      <c r="K9" s="2"/>
    </row>
    <row r="10" spans="1:12" ht="15.75">
      <c r="A10" s="200"/>
      <c r="B10" s="200"/>
      <c r="C10" s="201"/>
      <c r="D10" s="202"/>
      <c r="E10" s="205"/>
      <c r="F10" s="205"/>
      <c r="G10" s="205"/>
      <c r="H10" s="205"/>
      <c r="I10" s="205"/>
      <c r="J10" s="202"/>
      <c r="K10" s="2"/>
    </row>
    <row r="11" spans="1:12" ht="15.75">
      <c r="A11" s="41">
        <v>1</v>
      </c>
      <c r="B11" s="41"/>
      <c r="C11" s="41">
        <v>2</v>
      </c>
      <c r="D11" s="41">
        <v>3</v>
      </c>
      <c r="E11" s="41">
        <v>4</v>
      </c>
      <c r="F11" s="41">
        <v>5</v>
      </c>
      <c r="G11" s="41">
        <v>6</v>
      </c>
      <c r="H11" s="41">
        <v>7</v>
      </c>
      <c r="I11" s="41">
        <v>8</v>
      </c>
      <c r="J11" s="41">
        <v>9</v>
      </c>
      <c r="K11" s="3"/>
    </row>
    <row r="12" spans="1:12" ht="15.75">
      <c r="A12" s="123"/>
      <c r="B12" s="123"/>
      <c r="C12" s="61" t="s">
        <v>31</v>
      </c>
      <c r="D12" s="63">
        <f>SUM(D13:D46)</f>
        <v>1992236500</v>
      </c>
      <c r="E12" s="63">
        <f>E13+E15+E18+E22+E25+E31+E34+E37+E46</f>
        <v>1884096500</v>
      </c>
      <c r="F12" s="63">
        <f>D12-E12</f>
        <v>108140000</v>
      </c>
      <c r="G12" s="58"/>
      <c r="H12" s="58"/>
      <c r="I12" s="58"/>
      <c r="J12" s="123"/>
      <c r="K12" s="3"/>
    </row>
    <row r="13" spans="1:12" s="55" customFormat="1" ht="31.5">
      <c r="A13" s="124">
        <v>1</v>
      </c>
      <c r="B13" s="125" t="s">
        <v>169</v>
      </c>
      <c r="C13" s="126" t="s">
        <v>170</v>
      </c>
      <c r="D13" s="141">
        <v>153097500</v>
      </c>
      <c r="E13" s="127">
        <f>E14</f>
        <v>153097500</v>
      </c>
      <c r="F13" s="127">
        <f>D13-E13</f>
        <v>0</v>
      </c>
      <c r="G13" s="128">
        <v>809</v>
      </c>
      <c r="H13" s="129" t="s">
        <v>167</v>
      </c>
      <c r="I13" s="130">
        <v>8006</v>
      </c>
      <c r="J13" s="134" t="s">
        <v>168</v>
      </c>
      <c r="K13" s="3"/>
    </row>
    <row r="14" spans="1:12" s="55" customFormat="1" ht="31.5">
      <c r="A14" s="92"/>
      <c r="B14" s="92" t="s">
        <v>172</v>
      </c>
      <c r="C14" s="93" t="s">
        <v>171</v>
      </c>
      <c r="D14" s="116"/>
      <c r="E14" s="116">
        <f>D13</f>
        <v>153097500</v>
      </c>
      <c r="F14" s="116"/>
      <c r="G14" s="117"/>
      <c r="H14" s="117"/>
      <c r="I14" s="117"/>
      <c r="J14" s="116"/>
      <c r="K14" s="3"/>
    </row>
    <row r="15" spans="1:12" s="55" customFormat="1" ht="15.75">
      <c r="A15" s="11">
        <v>2</v>
      </c>
      <c r="B15" s="85" t="s">
        <v>173</v>
      </c>
      <c r="C15" s="12" t="s">
        <v>174</v>
      </c>
      <c r="D15" s="42">
        <v>30000000</v>
      </c>
      <c r="E15" s="12">
        <f>E16+E17</f>
        <v>30000000</v>
      </c>
      <c r="F15" s="12">
        <f>D15-E15</f>
        <v>0</v>
      </c>
      <c r="G15" s="117">
        <v>989</v>
      </c>
      <c r="H15" s="117">
        <v>221</v>
      </c>
      <c r="I15" s="21"/>
      <c r="J15" s="100"/>
      <c r="K15" s="3"/>
    </row>
    <row r="16" spans="1:12" s="55" customFormat="1" ht="15.75">
      <c r="A16" s="11"/>
      <c r="B16" s="85" t="s">
        <v>193</v>
      </c>
      <c r="C16" s="12" t="s">
        <v>205</v>
      </c>
      <c r="D16" s="12"/>
      <c r="E16" s="12">
        <f>30000000-E17</f>
        <v>17550000</v>
      </c>
      <c r="F16" s="12"/>
      <c r="G16" s="117"/>
      <c r="H16" s="117"/>
      <c r="I16" s="21"/>
      <c r="J16" s="100"/>
      <c r="K16" s="3"/>
    </row>
    <row r="17" spans="1:12" s="55" customFormat="1" ht="15.75">
      <c r="A17" s="11"/>
      <c r="B17" s="47" t="s">
        <v>193</v>
      </c>
      <c r="C17" s="12" t="s">
        <v>204</v>
      </c>
      <c r="D17" s="12"/>
      <c r="E17" s="12">
        <v>12450000</v>
      </c>
      <c r="F17" s="12"/>
      <c r="G17" s="117"/>
      <c r="H17" s="117"/>
      <c r="I17" s="21"/>
      <c r="J17" s="100"/>
      <c r="K17" s="3"/>
    </row>
    <row r="18" spans="1:12" s="55" customFormat="1" ht="31.5">
      <c r="A18" s="11">
        <v>3</v>
      </c>
      <c r="B18" s="121">
        <v>44837</v>
      </c>
      <c r="C18" s="120" t="s">
        <v>176</v>
      </c>
      <c r="D18" s="142">
        <v>9650000</v>
      </c>
      <c r="E18" s="94">
        <f>E19+E20+E21</f>
        <v>9650000</v>
      </c>
      <c r="F18" s="94">
        <f>D18-E18</f>
        <v>0</v>
      </c>
      <c r="G18" s="117">
        <v>813</v>
      </c>
      <c r="H18" s="117">
        <v>361</v>
      </c>
      <c r="I18" s="21"/>
      <c r="J18" s="134" t="s">
        <v>177</v>
      </c>
      <c r="K18" s="3">
        <v>8400</v>
      </c>
    </row>
    <row r="19" spans="1:12" s="55" customFormat="1" ht="15.75">
      <c r="A19" s="11"/>
      <c r="B19" s="135" t="s">
        <v>199</v>
      </c>
      <c r="C19" s="120" t="s">
        <v>200</v>
      </c>
      <c r="D19" s="94"/>
      <c r="E19" s="12">
        <v>1250000</v>
      </c>
      <c r="F19" s="94"/>
      <c r="G19" s="117"/>
      <c r="H19" s="117"/>
      <c r="I19" s="21"/>
      <c r="J19" s="134"/>
      <c r="K19" s="3"/>
    </row>
    <row r="20" spans="1:12" s="55" customFormat="1" ht="15.75">
      <c r="A20" s="11"/>
      <c r="B20" s="135" t="s">
        <v>201</v>
      </c>
      <c r="C20" s="120" t="s">
        <v>202</v>
      </c>
      <c r="D20" s="94"/>
      <c r="E20" s="12">
        <v>7000000</v>
      </c>
      <c r="F20" s="94"/>
      <c r="G20" s="117"/>
      <c r="H20" s="117"/>
      <c r="I20" s="21"/>
      <c r="J20" s="134"/>
      <c r="K20" s="3"/>
    </row>
    <row r="21" spans="1:12" s="55" customFormat="1" ht="15.75">
      <c r="A21" s="11"/>
      <c r="B21" s="121"/>
      <c r="C21" s="120" t="s">
        <v>203</v>
      </c>
      <c r="D21" s="94"/>
      <c r="E21" s="12">
        <v>1400000</v>
      </c>
      <c r="F21" s="94"/>
      <c r="G21" s="117"/>
      <c r="H21" s="117"/>
      <c r="I21" s="21"/>
      <c r="J21" s="134"/>
      <c r="K21" s="3"/>
    </row>
    <row r="22" spans="1:12" s="55" customFormat="1" ht="31.5">
      <c r="A22" s="92">
        <v>4</v>
      </c>
      <c r="B22" s="121" t="s">
        <v>178</v>
      </c>
      <c r="C22" s="120" t="s">
        <v>179</v>
      </c>
      <c r="D22" s="142">
        <v>610500000</v>
      </c>
      <c r="E22" s="94">
        <f>E23+E24</f>
        <v>610500000</v>
      </c>
      <c r="F22" s="94">
        <f>D22-E22</f>
        <v>0</v>
      </c>
      <c r="G22" s="117">
        <v>860</v>
      </c>
      <c r="H22" s="117">
        <v>398</v>
      </c>
      <c r="I22" s="21">
        <v>7753</v>
      </c>
      <c r="J22" s="134" t="s">
        <v>180</v>
      </c>
      <c r="K22" s="3">
        <f>9650-K18</f>
        <v>1250</v>
      </c>
    </row>
    <row r="23" spans="1:12" s="55" customFormat="1" ht="31.5">
      <c r="A23" s="92"/>
      <c r="B23" s="121"/>
      <c r="C23" s="120" t="s">
        <v>188</v>
      </c>
      <c r="D23" s="94"/>
      <c r="E23" s="94">
        <v>562500000</v>
      </c>
      <c r="F23" s="12"/>
      <c r="G23" s="117"/>
      <c r="H23" s="117"/>
      <c r="I23" s="21"/>
      <c r="J23" s="134"/>
      <c r="K23" s="3"/>
    </row>
    <row r="24" spans="1:12" s="55" customFormat="1" ht="31.5">
      <c r="A24" s="92"/>
      <c r="B24" s="121"/>
      <c r="C24" s="120" t="s">
        <v>189</v>
      </c>
      <c r="D24" s="94"/>
      <c r="E24" s="94">
        <v>48000000</v>
      </c>
      <c r="F24" s="12"/>
      <c r="G24" s="117"/>
      <c r="H24" s="117"/>
      <c r="I24" s="21"/>
      <c r="J24" s="134"/>
      <c r="K24" s="3"/>
    </row>
    <row r="25" spans="1:12" s="55" customFormat="1" ht="31.5">
      <c r="A25" s="92">
        <v>5</v>
      </c>
      <c r="B25" s="121" t="s">
        <v>182</v>
      </c>
      <c r="C25" s="120" t="s">
        <v>183</v>
      </c>
      <c r="D25" s="142">
        <v>10000000</v>
      </c>
      <c r="E25" s="94">
        <f>SUM(E26:E30)</f>
        <v>10000000</v>
      </c>
      <c r="F25" s="94">
        <f>D25-E25</f>
        <v>0</v>
      </c>
      <c r="G25" s="117">
        <v>812</v>
      </c>
      <c r="H25" s="117">
        <v>361</v>
      </c>
      <c r="I25" s="21"/>
      <c r="J25" s="134" t="s">
        <v>184</v>
      </c>
      <c r="K25" s="3"/>
    </row>
    <row r="26" spans="1:12" s="55" customFormat="1" ht="15.75">
      <c r="A26" s="92"/>
      <c r="B26" s="135" t="s">
        <v>199</v>
      </c>
      <c r="C26" s="120" t="s">
        <v>206</v>
      </c>
      <c r="D26" s="94"/>
      <c r="E26" s="12">
        <v>2500000</v>
      </c>
      <c r="F26" s="94"/>
      <c r="G26" s="117"/>
      <c r="H26" s="117"/>
      <c r="I26" s="21"/>
      <c r="J26" s="134"/>
      <c r="K26" s="3"/>
    </row>
    <row r="27" spans="1:12" s="55" customFormat="1" ht="15.75">
      <c r="A27" s="92"/>
      <c r="B27" s="135" t="s">
        <v>201</v>
      </c>
      <c r="C27" s="120" t="s">
        <v>207</v>
      </c>
      <c r="D27" s="94"/>
      <c r="E27" s="12">
        <v>2000000</v>
      </c>
      <c r="F27" s="94"/>
      <c r="G27" s="117"/>
      <c r="H27" s="117"/>
      <c r="I27" s="21"/>
      <c r="J27" s="134"/>
      <c r="K27" s="3"/>
    </row>
    <row r="28" spans="1:12" s="55" customFormat="1" ht="15.75">
      <c r="A28" s="92"/>
      <c r="B28" s="135" t="s">
        <v>7</v>
      </c>
      <c r="C28" s="120" t="s">
        <v>208</v>
      </c>
      <c r="D28" s="94"/>
      <c r="E28" s="12">
        <v>200000</v>
      </c>
      <c r="F28" s="94"/>
      <c r="G28" s="117"/>
      <c r="H28" s="117"/>
      <c r="I28" s="21"/>
      <c r="J28" s="134"/>
      <c r="K28" s="3"/>
    </row>
    <row r="29" spans="1:12" s="55" customFormat="1" ht="15.75">
      <c r="A29" s="92"/>
      <c r="B29" s="135" t="s">
        <v>7</v>
      </c>
      <c r="C29" s="120" t="s">
        <v>209</v>
      </c>
      <c r="D29" s="94"/>
      <c r="E29" s="12">
        <v>4700000</v>
      </c>
      <c r="F29" s="94"/>
      <c r="G29" s="117"/>
      <c r="H29" s="117"/>
      <c r="I29" s="21"/>
      <c r="J29" s="134"/>
      <c r="K29" s="3"/>
    </row>
    <row r="30" spans="1:12" s="55" customFormat="1" ht="15.75">
      <c r="A30" s="92"/>
      <c r="B30" s="135" t="s">
        <v>7</v>
      </c>
      <c r="C30" s="120" t="s">
        <v>210</v>
      </c>
      <c r="D30" s="94"/>
      <c r="E30" s="12">
        <v>600000</v>
      </c>
      <c r="F30" s="94"/>
      <c r="G30" s="117"/>
      <c r="H30" s="117"/>
      <c r="I30" s="21"/>
      <c r="J30" s="134"/>
      <c r="K30" s="3"/>
    </row>
    <row r="31" spans="1:12" s="55" customFormat="1" ht="31.5">
      <c r="A31" s="92">
        <v>6</v>
      </c>
      <c r="B31" s="121" t="s">
        <v>185</v>
      </c>
      <c r="C31" s="120" t="s">
        <v>186</v>
      </c>
      <c r="D31" s="142">
        <v>949644000</v>
      </c>
      <c r="E31" s="94">
        <f>E32+E33</f>
        <v>946404000</v>
      </c>
      <c r="F31" s="94">
        <f>D31-E31</f>
        <v>3240000</v>
      </c>
      <c r="G31" s="117">
        <v>860</v>
      </c>
      <c r="H31" s="117">
        <v>398</v>
      </c>
      <c r="I31" s="117">
        <v>7753</v>
      </c>
      <c r="J31" s="134" t="s">
        <v>232</v>
      </c>
      <c r="K31" s="3"/>
    </row>
    <row r="32" spans="1:12" s="55" customFormat="1" ht="31.5">
      <c r="A32" s="92"/>
      <c r="B32" s="135" t="s">
        <v>196</v>
      </c>
      <c r="C32" s="120" t="s">
        <v>198</v>
      </c>
      <c r="D32" s="94"/>
      <c r="E32" s="94">
        <v>767404000</v>
      </c>
      <c r="F32" s="94"/>
      <c r="G32" s="117"/>
      <c r="H32" s="117"/>
      <c r="I32" s="21"/>
      <c r="J32" s="137"/>
      <c r="K32" s="3"/>
      <c r="L32" s="138"/>
    </row>
    <row r="33" spans="1:11" s="55" customFormat="1" ht="31.5">
      <c r="A33" s="92"/>
      <c r="B33" s="135" t="s">
        <v>196</v>
      </c>
      <c r="C33" s="120" t="s">
        <v>197</v>
      </c>
      <c r="D33" s="94"/>
      <c r="E33" s="94">
        <v>179000000</v>
      </c>
      <c r="F33" s="94"/>
      <c r="G33" s="117"/>
      <c r="H33" s="117"/>
      <c r="I33" s="21"/>
      <c r="J33" s="137"/>
      <c r="K33" s="3"/>
    </row>
    <row r="34" spans="1:11" s="55" customFormat="1" ht="31.5">
      <c r="A34" s="92">
        <v>7</v>
      </c>
      <c r="B34" s="121" t="s">
        <v>214</v>
      </c>
      <c r="C34" s="120" t="s">
        <v>215</v>
      </c>
      <c r="D34" s="142">
        <v>55000000</v>
      </c>
      <c r="E34" s="94">
        <f>E35+E36</f>
        <v>10100000</v>
      </c>
      <c r="F34" s="94">
        <f>D34-E34</f>
        <v>44900000</v>
      </c>
      <c r="G34" s="117"/>
      <c r="H34" s="117"/>
      <c r="I34" s="21"/>
      <c r="J34" s="134" t="s">
        <v>230</v>
      </c>
      <c r="K34" s="3"/>
    </row>
    <row r="35" spans="1:11" s="55" customFormat="1" ht="15.75">
      <c r="A35" s="92"/>
      <c r="B35" s="135" t="s">
        <v>227</v>
      </c>
      <c r="C35" s="120" t="s">
        <v>229</v>
      </c>
      <c r="D35" s="94"/>
      <c r="E35" s="94">
        <v>6600000</v>
      </c>
      <c r="F35" s="94"/>
      <c r="G35" s="117"/>
      <c r="H35" s="117"/>
      <c r="I35" s="21"/>
      <c r="J35" s="137"/>
      <c r="K35" s="3"/>
    </row>
    <row r="36" spans="1:11" s="55" customFormat="1" ht="15.75">
      <c r="A36" s="92"/>
      <c r="B36" s="135" t="s">
        <v>7</v>
      </c>
      <c r="C36" s="120" t="s">
        <v>228</v>
      </c>
      <c r="D36" s="94"/>
      <c r="E36" s="94">
        <v>3500000</v>
      </c>
      <c r="F36" s="94"/>
      <c r="G36" s="117"/>
      <c r="H36" s="117"/>
      <c r="I36" s="21"/>
      <c r="J36" s="137"/>
      <c r="K36" s="3"/>
    </row>
    <row r="37" spans="1:11" s="55" customFormat="1" ht="31.5">
      <c r="A37" s="92">
        <v>8</v>
      </c>
      <c r="B37" s="135">
        <v>44900</v>
      </c>
      <c r="C37" s="120" t="s">
        <v>213</v>
      </c>
      <c r="D37" s="142">
        <v>114345000</v>
      </c>
      <c r="E37" s="94">
        <f>SUM(E38:E45)</f>
        <v>114345000</v>
      </c>
      <c r="F37" s="94">
        <f>D37-E37</f>
        <v>0</v>
      </c>
      <c r="G37" s="117"/>
      <c r="H37" s="117"/>
      <c r="I37" s="21"/>
      <c r="J37" s="134" t="s">
        <v>231</v>
      </c>
      <c r="K37" s="3"/>
    </row>
    <row r="38" spans="1:11" s="55" customFormat="1" ht="15.75">
      <c r="A38" s="92"/>
      <c r="B38" s="135" t="s">
        <v>218</v>
      </c>
      <c r="C38" s="120" t="s">
        <v>219</v>
      </c>
      <c r="D38" s="94"/>
      <c r="E38" s="94">
        <v>41400000</v>
      </c>
      <c r="F38" s="94"/>
      <c r="G38" s="117"/>
      <c r="H38" s="117"/>
      <c r="I38" s="21"/>
      <c r="J38" s="137"/>
      <c r="K38" s="3"/>
    </row>
    <row r="39" spans="1:11" s="55" customFormat="1" ht="15.75">
      <c r="A39" s="92"/>
      <c r="B39" s="135"/>
      <c r="C39" s="120" t="s">
        <v>220</v>
      </c>
      <c r="D39" s="94"/>
      <c r="E39" s="94">
        <v>7500000</v>
      </c>
      <c r="F39" s="94"/>
      <c r="G39" s="117"/>
      <c r="H39" s="117"/>
      <c r="I39" s="21"/>
      <c r="J39" s="137"/>
      <c r="K39" s="3"/>
    </row>
    <row r="40" spans="1:11" s="55" customFormat="1" ht="15.75">
      <c r="A40" s="92"/>
      <c r="B40" s="135"/>
      <c r="C40" s="120" t="s">
        <v>221</v>
      </c>
      <c r="D40" s="94"/>
      <c r="E40" s="94">
        <v>3000000</v>
      </c>
      <c r="F40" s="94"/>
      <c r="G40" s="117"/>
      <c r="H40" s="117"/>
      <c r="I40" s="21"/>
      <c r="J40" s="137"/>
      <c r="K40" s="3"/>
    </row>
    <row r="41" spans="1:11" s="55" customFormat="1" ht="15.75">
      <c r="A41" s="92"/>
      <c r="B41" s="135"/>
      <c r="C41" s="120" t="s">
        <v>222</v>
      </c>
      <c r="D41" s="94"/>
      <c r="E41" s="94">
        <v>6000000</v>
      </c>
      <c r="F41" s="94"/>
      <c r="G41" s="117"/>
      <c r="H41" s="117"/>
      <c r="I41" s="21"/>
      <c r="J41" s="137"/>
      <c r="K41" s="3"/>
    </row>
    <row r="42" spans="1:11" s="55" customFormat="1" ht="15.75">
      <c r="A42" s="92"/>
      <c r="B42" s="135"/>
      <c r="C42" s="120" t="s">
        <v>223</v>
      </c>
      <c r="D42" s="94"/>
      <c r="E42" s="94">
        <v>6000000</v>
      </c>
      <c r="F42" s="94"/>
      <c r="G42" s="117"/>
      <c r="H42" s="117"/>
      <c r="I42" s="21"/>
      <c r="J42" s="137"/>
      <c r="K42" s="3"/>
    </row>
    <row r="43" spans="1:11" s="55" customFormat="1" ht="15.75">
      <c r="A43" s="92"/>
      <c r="B43" s="135"/>
      <c r="C43" s="120" t="s">
        <v>224</v>
      </c>
      <c r="D43" s="94"/>
      <c r="E43" s="94">
        <v>37945000</v>
      </c>
      <c r="F43" s="94"/>
      <c r="G43" s="117"/>
      <c r="H43" s="117"/>
      <c r="I43" s="21"/>
      <c r="J43" s="137"/>
      <c r="K43" s="3"/>
    </row>
    <row r="44" spans="1:11" s="55" customFormat="1" ht="15.75">
      <c r="A44" s="92"/>
      <c r="B44" s="135"/>
      <c r="C44" s="120" t="s">
        <v>225</v>
      </c>
      <c r="D44" s="94"/>
      <c r="E44" s="94">
        <v>7500000</v>
      </c>
      <c r="F44" s="94"/>
      <c r="G44" s="117"/>
      <c r="H44" s="117"/>
      <c r="I44" s="21"/>
      <c r="J44" s="137"/>
      <c r="K44" s="3"/>
    </row>
    <row r="45" spans="1:11" s="55" customFormat="1" ht="15.75">
      <c r="A45" s="92"/>
      <c r="B45" s="135"/>
      <c r="C45" s="120" t="s">
        <v>226</v>
      </c>
      <c r="D45" s="94"/>
      <c r="E45" s="94">
        <v>5000000</v>
      </c>
      <c r="F45" s="94"/>
      <c r="G45" s="117"/>
      <c r="H45" s="117"/>
      <c r="I45" s="21"/>
      <c r="J45" s="137"/>
      <c r="K45" s="3"/>
    </row>
    <row r="46" spans="1:11" s="55" customFormat="1" ht="15.75">
      <c r="A46" s="92">
        <v>9</v>
      </c>
      <c r="B46" s="135" t="s">
        <v>216</v>
      </c>
      <c r="C46" s="120" t="s">
        <v>217</v>
      </c>
      <c r="D46" s="142">
        <v>60000000</v>
      </c>
      <c r="E46" s="94"/>
      <c r="F46" s="94">
        <f>D46-E46</f>
        <v>60000000</v>
      </c>
      <c r="G46" s="117"/>
      <c r="H46" s="117"/>
      <c r="I46" s="21"/>
      <c r="J46" s="134" t="s">
        <v>233</v>
      </c>
      <c r="K46" s="3"/>
    </row>
    <row r="47" spans="1:11" s="55" customFormat="1" ht="15.75">
      <c r="A47" s="92"/>
      <c r="B47" s="121"/>
      <c r="C47" s="131" t="s">
        <v>40</v>
      </c>
      <c r="D47" s="98">
        <f>D48</f>
        <v>58876000</v>
      </c>
      <c r="E47" s="20">
        <f>E48</f>
        <v>58876000</v>
      </c>
      <c r="F47" s="20">
        <f>F48</f>
        <v>0</v>
      </c>
      <c r="G47" s="132"/>
      <c r="H47" s="132"/>
      <c r="I47" s="23"/>
      <c r="J47" s="134"/>
      <c r="K47" s="3"/>
    </row>
    <row r="48" spans="1:11" s="55" customFormat="1" ht="47.25">
      <c r="A48" s="92">
        <v>1</v>
      </c>
      <c r="B48" s="121" t="s">
        <v>185</v>
      </c>
      <c r="C48" s="122" t="s">
        <v>190</v>
      </c>
      <c r="D48" s="94">
        <v>58876000</v>
      </c>
      <c r="E48" s="94">
        <f>E49</f>
        <v>58876000</v>
      </c>
      <c r="F48" s="94">
        <f>D48-E48</f>
        <v>0</v>
      </c>
      <c r="G48" s="117"/>
      <c r="H48" s="117"/>
      <c r="I48" s="21"/>
      <c r="J48" s="134" t="s">
        <v>232</v>
      </c>
      <c r="K48" s="3"/>
    </row>
    <row r="49" spans="1:12" ht="31.5">
      <c r="A49" s="43"/>
      <c r="B49" s="135" t="s">
        <v>196</v>
      </c>
      <c r="C49" s="122" t="s">
        <v>211</v>
      </c>
      <c r="D49" s="44"/>
      <c r="E49" s="136">
        <v>58876000</v>
      </c>
      <c r="F49" s="44"/>
      <c r="G49" s="117">
        <v>860</v>
      </c>
      <c r="H49" s="117">
        <v>398</v>
      </c>
      <c r="I49" s="117">
        <v>7753</v>
      </c>
      <c r="J49" s="46"/>
      <c r="K49" s="3"/>
    </row>
    <row r="50" spans="1:12" ht="17.25">
      <c r="A50" s="13"/>
      <c r="B50" s="13"/>
      <c r="C50" s="15" t="s">
        <v>1</v>
      </c>
      <c r="D50" s="14">
        <f>D12+D47</f>
        <v>2051112500</v>
      </c>
      <c r="E50" s="14">
        <f>E12+E47</f>
        <v>1942972500</v>
      </c>
      <c r="F50" s="14">
        <f>F12+F47</f>
        <v>108140000</v>
      </c>
      <c r="G50" s="14"/>
      <c r="H50" s="14"/>
      <c r="I50" s="14"/>
      <c r="J50" s="13"/>
      <c r="K50" s="4"/>
      <c r="L50" s="1"/>
    </row>
    <row r="51" spans="1:12" ht="17.25">
      <c r="A51" s="5"/>
      <c r="B51" s="5"/>
      <c r="C51" s="8"/>
      <c r="D51" s="207" t="s">
        <v>234</v>
      </c>
      <c r="E51" s="207"/>
      <c r="F51" s="207"/>
      <c r="G51" s="207"/>
      <c r="H51" s="207"/>
      <c r="I51" s="207"/>
      <c r="J51" s="207"/>
      <c r="K51" s="4"/>
    </row>
    <row r="52" spans="1:12" ht="17.25">
      <c r="A52" s="199" t="s">
        <v>30</v>
      </c>
      <c r="B52" s="199"/>
      <c r="C52" s="199"/>
      <c r="D52" s="199" t="s">
        <v>23</v>
      </c>
      <c r="E52" s="199"/>
      <c r="F52" s="199"/>
      <c r="G52" s="199"/>
      <c r="H52" s="199"/>
      <c r="I52" s="199"/>
      <c r="J52" s="199"/>
      <c r="K52" s="4"/>
    </row>
    <row r="53" spans="1:12" ht="17.25">
      <c r="A53" s="4"/>
      <c r="B53" s="4"/>
      <c r="C53" s="8"/>
      <c r="D53" s="22"/>
      <c r="E53" s="22"/>
      <c r="F53" s="22"/>
      <c r="G53" s="8"/>
      <c r="H53" s="8"/>
      <c r="I53" s="8"/>
      <c r="J53" s="5"/>
      <c r="K53" s="4"/>
    </row>
    <row r="54" spans="1:12" ht="17.25">
      <c r="A54" s="4"/>
      <c r="B54" s="4"/>
      <c r="C54" s="5"/>
      <c r="D54" s="5"/>
      <c r="E54" s="8"/>
      <c r="F54" s="5"/>
      <c r="G54" s="5"/>
      <c r="H54" s="5"/>
      <c r="I54" s="5"/>
      <c r="J54" s="5"/>
      <c r="K54" s="4"/>
    </row>
    <row r="55" spans="1:12" ht="17.25">
      <c r="A55" s="4"/>
      <c r="B55" s="4"/>
      <c r="C55" s="5"/>
      <c r="D55" s="5"/>
      <c r="E55" s="8"/>
      <c r="F55" s="5"/>
      <c r="G55" s="5"/>
      <c r="H55" s="5"/>
      <c r="I55" s="5"/>
      <c r="J55" s="5"/>
      <c r="K55" s="4"/>
    </row>
    <row r="56" spans="1:12" ht="17.25">
      <c r="A56" s="4"/>
      <c r="B56" s="4"/>
      <c r="C56" s="5" t="s">
        <v>2</v>
      </c>
      <c r="D56" s="5"/>
      <c r="E56" s="5"/>
      <c r="F56" s="5"/>
      <c r="G56" s="5"/>
      <c r="H56" s="5"/>
      <c r="I56" s="5"/>
      <c r="J56" s="5"/>
      <c r="K56" s="4"/>
    </row>
    <row r="57" spans="1:12" ht="18.75">
      <c r="A57" s="4"/>
      <c r="B57" s="4"/>
      <c r="C57" s="6"/>
      <c r="D57" s="6"/>
      <c r="E57" s="6"/>
      <c r="F57" s="206"/>
      <c r="G57" s="206"/>
      <c r="H57" s="206"/>
      <c r="I57" s="206"/>
      <c r="J57" s="206"/>
      <c r="K57" s="4"/>
    </row>
    <row r="58" spans="1:12" ht="18.75">
      <c r="A58" s="4"/>
      <c r="B58" s="4"/>
      <c r="C58" s="7"/>
      <c r="D58" s="7"/>
      <c r="E58" s="7"/>
      <c r="F58" s="7"/>
      <c r="G58" s="7"/>
      <c r="H58" s="7"/>
      <c r="I58" s="7"/>
      <c r="J58" s="7"/>
      <c r="K58" s="4"/>
    </row>
  </sheetData>
  <mergeCells count="20">
    <mergeCell ref="F7:J7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F1:J1"/>
    <mergeCell ref="A2:J2"/>
    <mergeCell ref="A3:J3"/>
    <mergeCell ref="A6:J6"/>
    <mergeCell ref="A5:J5"/>
    <mergeCell ref="J8:J10"/>
    <mergeCell ref="D51:J51"/>
    <mergeCell ref="A52:C52"/>
    <mergeCell ref="D52:J52"/>
    <mergeCell ref="F57:J57"/>
  </mergeCells>
  <pageMargins left="0.24" right="0.16" top="0.42" bottom="0.42" header="0.2" footer="0.2"/>
  <pageSetup paperSize="9" scale="90" orientation="landscape" verticalDpi="0" r:id="rId1"/>
  <headerFooter>
    <oddFooter>&amp;CTrang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L65"/>
  <sheetViews>
    <sheetView workbookViewId="0">
      <pane ySplit="11" topLeftCell="A30" activePane="bottomLeft" state="frozen"/>
      <selection pane="bottomLeft" sqref="A1:XFD1048576"/>
    </sheetView>
  </sheetViews>
  <sheetFormatPr defaultRowHeight="15"/>
  <cols>
    <col min="1" max="1" width="5" customWidth="1"/>
    <col min="2" max="2" width="11.85546875" customWidth="1"/>
    <col min="3" max="3" width="41.85546875" customWidth="1"/>
    <col min="4" max="4" width="14.7109375" customWidth="1"/>
    <col min="5" max="5" width="14.5703125" customWidth="1"/>
    <col min="6" max="6" width="15" customWidth="1"/>
    <col min="7" max="7" width="6.28515625" customWidth="1"/>
    <col min="8" max="8" width="7.85546875" customWidth="1"/>
    <col min="9" max="9" width="7.5703125" customWidth="1"/>
    <col min="10" max="10" width="32.28515625" customWidth="1"/>
    <col min="12" max="12" width="17" customWidth="1"/>
  </cols>
  <sheetData>
    <row r="1" spans="1:12">
      <c r="F1" s="195"/>
      <c r="G1" s="195"/>
      <c r="H1" s="195"/>
      <c r="I1" s="195"/>
      <c r="J1" s="195"/>
    </row>
    <row r="2" spans="1:12" ht="15.75">
      <c r="A2" s="196" t="s">
        <v>24</v>
      </c>
      <c r="B2" s="196"/>
      <c r="C2" s="196"/>
      <c r="D2" s="196"/>
      <c r="E2" s="196"/>
      <c r="F2" s="196"/>
      <c r="G2" s="196"/>
      <c r="H2" s="196"/>
      <c r="I2" s="196"/>
      <c r="J2" s="196"/>
      <c r="K2" s="2"/>
    </row>
    <row r="3" spans="1:12" ht="15.75">
      <c r="A3" s="197" t="s">
        <v>25</v>
      </c>
      <c r="B3" s="197"/>
      <c r="C3" s="197"/>
      <c r="D3" s="197"/>
      <c r="E3" s="197"/>
      <c r="F3" s="197"/>
      <c r="G3" s="197"/>
      <c r="H3" s="197"/>
      <c r="I3" s="197"/>
      <c r="J3" s="197"/>
      <c r="K3" s="2"/>
    </row>
    <row r="4" spans="1:12" ht="15.75">
      <c r="A4" s="140"/>
      <c r="B4" s="140"/>
      <c r="C4" s="140"/>
      <c r="D4" s="140"/>
      <c r="E4" s="140"/>
      <c r="F4" s="140"/>
      <c r="G4" s="140"/>
      <c r="H4" s="140"/>
      <c r="I4" s="140"/>
      <c r="J4" s="140"/>
      <c r="K4" s="2"/>
    </row>
    <row r="5" spans="1:12" ht="18.75">
      <c r="A5" s="198" t="s">
        <v>29</v>
      </c>
      <c r="B5" s="198"/>
      <c r="C5" s="198"/>
      <c r="D5" s="198"/>
      <c r="E5" s="198"/>
      <c r="F5" s="198"/>
      <c r="G5" s="198"/>
      <c r="H5" s="198"/>
      <c r="I5" s="198"/>
      <c r="J5" s="198"/>
      <c r="K5" s="2"/>
      <c r="L5" s="1">
        <f>F18+F25+F31</f>
        <v>3240000</v>
      </c>
    </row>
    <row r="6" spans="1:12" ht="18.75">
      <c r="A6" s="198" t="s">
        <v>235</v>
      </c>
      <c r="B6" s="198"/>
      <c r="C6" s="198"/>
      <c r="D6" s="198"/>
      <c r="E6" s="198"/>
      <c r="F6" s="198"/>
      <c r="G6" s="198"/>
      <c r="H6" s="198"/>
      <c r="I6" s="198"/>
      <c r="J6" s="198"/>
      <c r="K6" s="2"/>
    </row>
    <row r="7" spans="1:12" ht="16.5">
      <c r="A7" s="2"/>
      <c r="B7" s="2"/>
      <c r="C7" s="2"/>
      <c r="D7" s="2"/>
      <c r="E7" s="2"/>
      <c r="F7" s="194" t="s">
        <v>28</v>
      </c>
      <c r="G7" s="194"/>
      <c r="H7" s="194"/>
      <c r="I7" s="194"/>
      <c r="J7" s="194"/>
      <c r="K7" s="2"/>
    </row>
    <row r="8" spans="1:12" ht="15.75">
      <c r="A8" s="200" t="s">
        <v>0</v>
      </c>
      <c r="B8" s="200" t="s">
        <v>26</v>
      </c>
      <c r="C8" s="201" t="s">
        <v>3</v>
      </c>
      <c r="D8" s="201" t="s">
        <v>4</v>
      </c>
      <c r="E8" s="203" t="s">
        <v>5</v>
      </c>
      <c r="F8" s="203" t="s">
        <v>6</v>
      </c>
      <c r="G8" s="203" t="s">
        <v>20</v>
      </c>
      <c r="H8" s="203" t="s">
        <v>22</v>
      </c>
      <c r="I8" s="203" t="s">
        <v>21</v>
      </c>
      <c r="J8" s="201" t="s">
        <v>27</v>
      </c>
      <c r="K8" s="2"/>
    </row>
    <row r="9" spans="1:12" ht="15.75">
      <c r="A9" s="200"/>
      <c r="B9" s="200"/>
      <c r="C9" s="201"/>
      <c r="D9" s="202"/>
      <c r="E9" s="204"/>
      <c r="F9" s="204"/>
      <c r="G9" s="204"/>
      <c r="H9" s="204"/>
      <c r="I9" s="204"/>
      <c r="J9" s="202"/>
      <c r="K9" s="2"/>
    </row>
    <row r="10" spans="1:12" ht="15.75">
      <c r="A10" s="200"/>
      <c r="B10" s="200"/>
      <c r="C10" s="201"/>
      <c r="D10" s="202"/>
      <c r="E10" s="205"/>
      <c r="F10" s="205"/>
      <c r="G10" s="205"/>
      <c r="H10" s="205"/>
      <c r="I10" s="205"/>
      <c r="J10" s="202"/>
      <c r="K10" s="2"/>
    </row>
    <row r="11" spans="1:12" ht="15.75">
      <c r="A11" s="41">
        <v>1</v>
      </c>
      <c r="B11" s="41"/>
      <c r="C11" s="41">
        <v>2</v>
      </c>
      <c r="D11" s="41">
        <v>3</v>
      </c>
      <c r="E11" s="41">
        <v>4</v>
      </c>
      <c r="F11" s="41">
        <v>5</v>
      </c>
      <c r="G11" s="41">
        <v>6</v>
      </c>
      <c r="H11" s="41">
        <v>7</v>
      </c>
      <c r="I11" s="41">
        <v>8</v>
      </c>
      <c r="J11" s="41">
        <v>9</v>
      </c>
      <c r="K11" s="3"/>
    </row>
    <row r="12" spans="1:12" ht="15.75">
      <c r="A12" s="123"/>
      <c r="B12" s="123"/>
      <c r="C12" s="61" t="s">
        <v>31</v>
      </c>
      <c r="D12" s="63">
        <f>SUM(D13:D49)</f>
        <v>2004196500</v>
      </c>
      <c r="E12" s="63">
        <f>E13+E15+E18+E22+E25+E31+E34+E37+E46+E47+E49</f>
        <v>1890096500</v>
      </c>
      <c r="F12" s="63">
        <f>D12-E12</f>
        <v>114100000</v>
      </c>
      <c r="G12" s="58"/>
      <c r="H12" s="58"/>
      <c r="I12" s="58"/>
      <c r="J12" s="123"/>
      <c r="K12" s="3"/>
    </row>
    <row r="13" spans="1:12" s="55" customFormat="1" ht="31.5">
      <c r="A13" s="124">
        <v>1</v>
      </c>
      <c r="B13" s="125" t="s">
        <v>169</v>
      </c>
      <c r="C13" s="126" t="s">
        <v>170</v>
      </c>
      <c r="D13" s="141">
        <v>153097500</v>
      </c>
      <c r="E13" s="127">
        <f>E14</f>
        <v>153097500</v>
      </c>
      <c r="F13" s="127">
        <f>D13-E13</f>
        <v>0</v>
      </c>
      <c r="G13" s="128">
        <v>809</v>
      </c>
      <c r="H13" s="129" t="s">
        <v>167</v>
      </c>
      <c r="I13" s="130">
        <v>8006</v>
      </c>
      <c r="J13" s="134" t="s">
        <v>168</v>
      </c>
      <c r="K13" s="3"/>
    </row>
    <row r="14" spans="1:12" s="55" customFormat="1" ht="31.5">
      <c r="A14" s="92"/>
      <c r="B14" s="92" t="s">
        <v>172</v>
      </c>
      <c r="C14" s="93" t="s">
        <v>171</v>
      </c>
      <c r="D14" s="116"/>
      <c r="E14" s="116">
        <f>D13</f>
        <v>153097500</v>
      </c>
      <c r="F14" s="116"/>
      <c r="G14" s="117"/>
      <c r="H14" s="117"/>
      <c r="I14" s="117"/>
      <c r="J14" s="116"/>
      <c r="K14" s="3"/>
    </row>
    <row r="15" spans="1:12" s="55" customFormat="1" ht="15.75">
      <c r="A15" s="11">
        <v>2</v>
      </c>
      <c r="B15" s="85" t="s">
        <v>173</v>
      </c>
      <c r="C15" s="12" t="s">
        <v>174</v>
      </c>
      <c r="D15" s="42">
        <v>30000000</v>
      </c>
      <c r="E15" s="12">
        <f>E16+E17</f>
        <v>30000000</v>
      </c>
      <c r="F15" s="12">
        <f>D15-E15</f>
        <v>0</v>
      </c>
      <c r="G15" s="117">
        <v>989</v>
      </c>
      <c r="H15" s="117">
        <v>221</v>
      </c>
      <c r="I15" s="21"/>
      <c r="J15" s="100"/>
      <c r="K15" s="3"/>
    </row>
    <row r="16" spans="1:12" s="55" customFormat="1" ht="15.75">
      <c r="A16" s="11"/>
      <c r="B16" s="85" t="s">
        <v>193</v>
      </c>
      <c r="C16" s="12" t="s">
        <v>205</v>
      </c>
      <c r="D16" s="12"/>
      <c r="E16" s="12">
        <f>30000000-E17</f>
        <v>17550000</v>
      </c>
      <c r="F16" s="12"/>
      <c r="G16" s="117"/>
      <c r="H16" s="117"/>
      <c r="I16" s="21"/>
      <c r="J16" s="100"/>
      <c r="K16" s="3"/>
    </row>
    <row r="17" spans="1:12" s="55" customFormat="1" ht="15.75">
      <c r="A17" s="11"/>
      <c r="B17" s="47" t="s">
        <v>193</v>
      </c>
      <c r="C17" s="12" t="s">
        <v>204</v>
      </c>
      <c r="D17" s="12"/>
      <c r="E17" s="12">
        <v>12450000</v>
      </c>
      <c r="F17" s="12"/>
      <c r="G17" s="117"/>
      <c r="H17" s="117"/>
      <c r="I17" s="21"/>
      <c r="J17" s="100"/>
      <c r="K17" s="3"/>
    </row>
    <row r="18" spans="1:12" s="55" customFormat="1" ht="31.5">
      <c r="A18" s="11">
        <v>3</v>
      </c>
      <c r="B18" s="121">
        <v>44837</v>
      </c>
      <c r="C18" s="120" t="s">
        <v>176</v>
      </c>
      <c r="D18" s="142">
        <v>9650000</v>
      </c>
      <c r="E18" s="94">
        <f>E19+E20+E21</f>
        <v>9650000</v>
      </c>
      <c r="F18" s="94">
        <f>D18-E18</f>
        <v>0</v>
      </c>
      <c r="G18" s="117">
        <v>813</v>
      </c>
      <c r="H18" s="117">
        <v>361</v>
      </c>
      <c r="I18" s="21"/>
      <c r="J18" s="134" t="s">
        <v>177</v>
      </c>
      <c r="K18" s="3">
        <v>8400</v>
      </c>
    </row>
    <row r="19" spans="1:12" s="55" customFormat="1" ht="15.75">
      <c r="A19" s="11"/>
      <c r="B19" s="135" t="s">
        <v>199</v>
      </c>
      <c r="C19" s="120" t="s">
        <v>200</v>
      </c>
      <c r="D19" s="94"/>
      <c r="E19" s="12">
        <v>1250000</v>
      </c>
      <c r="F19" s="94"/>
      <c r="G19" s="117"/>
      <c r="H19" s="117"/>
      <c r="I19" s="21"/>
      <c r="J19" s="134"/>
      <c r="K19" s="3"/>
    </row>
    <row r="20" spans="1:12" s="55" customFormat="1" ht="15.75">
      <c r="A20" s="11"/>
      <c r="B20" s="135" t="s">
        <v>201</v>
      </c>
      <c r="C20" s="120" t="s">
        <v>202</v>
      </c>
      <c r="D20" s="94"/>
      <c r="E20" s="12">
        <v>7000000</v>
      </c>
      <c r="F20" s="94"/>
      <c r="G20" s="117"/>
      <c r="H20" s="117"/>
      <c r="I20" s="21"/>
      <c r="J20" s="134"/>
      <c r="K20" s="3"/>
    </row>
    <row r="21" spans="1:12" s="55" customFormat="1" ht="15.75">
      <c r="A21" s="11"/>
      <c r="B21" s="121"/>
      <c r="C21" s="120" t="s">
        <v>203</v>
      </c>
      <c r="D21" s="94"/>
      <c r="E21" s="12">
        <v>1400000</v>
      </c>
      <c r="F21" s="94"/>
      <c r="G21" s="117"/>
      <c r="H21" s="117"/>
      <c r="I21" s="21"/>
      <c r="J21" s="134"/>
      <c r="K21" s="3"/>
    </row>
    <row r="22" spans="1:12" s="55" customFormat="1" ht="31.5">
      <c r="A22" s="92">
        <v>4</v>
      </c>
      <c r="B22" s="121" t="s">
        <v>178</v>
      </c>
      <c r="C22" s="120" t="s">
        <v>179</v>
      </c>
      <c r="D22" s="142">
        <v>610500000</v>
      </c>
      <c r="E22" s="94">
        <f>E23+E24</f>
        <v>610500000</v>
      </c>
      <c r="F22" s="94">
        <f>D22-E22</f>
        <v>0</v>
      </c>
      <c r="G22" s="117">
        <v>860</v>
      </c>
      <c r="H22" s="117">
        <v>398</v>
      </c>
      <c r="I22" s="21">
        <v>7753</v>
      </c>
      <c r="J22" s="134" t="s">
        <v>180</v>
      </c>
      <c r="K22" s="3">
        <f>9650-K18</f>
        <v>1250</v>
      </c>
    </row>
    <row r="23" spans="1:12" s="55" customFormat="1" ht="31.5">
      <c r="A23" s="92"/>
      <c r="B23" s="121"/>
      <c r="C23" s="120" t="s">
        <v>188</v>
      </c>
      <c r="D23" s="94"/>
      <c r="E23" s="94">
        <v>562500000</v>
      </c>
      <c r="F23" s="12"/>
      <c r="G23" s="117"/>
      <c r="H23" s="117"/>
      <c r="I23" s="21"/>
      <c r="J23" s="134"/>
      <c r="K23" s="3"/>
    </row>
    <row r="24" spans="1:12" s="55" customFormat="1" ht="31.5">
      <c r="A24" s="92"/>
      <c r="B24" s="121"/>
      <c r="C24" s="120" t="s">
        <v>189</v>
      </c>
      <c r="D24" s="94"/>
      <c r="E24" s="94">
        <v>48000000</v>
      </c>
      <c r="F24" s="12"/>
      <c r="G24" s="117"/>
      <c r="H24" s="117"/>
      <c r="I24" s="21"/>
      <c r="J24" s="134"/>
      <c r="K24" s="3"/>
    </row>
    <row r="25" spans="1:12" s="55" customFormat="1" ht="31.5">
      <c r="A25" s="92">
        <v>5</v>
      </c>
      <c r="B25" s="121" t="s">
        <v>182</v>
      </c>
      <c r="C25" s="120" t="s">
        <v>183</v>
      </c>
      <c r="D25" s="142">
        <v>10000000</v>
      </c>
      <c r="E25" s="94">
        <f>SUM(E26:E30)</f>
        <v>10000000</v>
      </c>
      <c r="F25" s="94">
        <f>D25-E25</f>
        <v>0</v>
      </c>
      <c r="G25" s="117">
        <v>812</v>
      </c>
      <c r="H25" s="117">
        <v>361</v>
      </c>
      <c r="I25" s="21"/>
      <c r="J25" s="134" t="s">
        <v>184</v>
      </c>
      <c r="K25" s="3"/>
    </row>
    <row r="26" spans="1:12" s="55" customFormat="1" ht="15.75">
      <c r="A26" s="92"/>
      <c r="B26" s="135" t="s">
        <v>199</v>
      </c>
      <c r="C26" s="120" t="s">
        <v>206</v>
      </c>
      <c r="D26" s="94"/>
      <c r="E26" s="12">
        <v>2500000</v>
      </c>
      <c r="F26" s="94"/>
      <c r="G26" s="117"/>
      <c r="H26" s="117"/>
      <c r="I26" s="21"/>
      <c r="J26" s="134"/>
      <c r="K26" s="3"/>
    </row>
    <row r="27" spans="1:12" s="55" customFormat="1" ht="15.75">
      <c r="A27" s="92"/>
      <c r="B27" s="135" t="s">
        <v>201</v>
      </c>
      <c r="C27" s="120" t="s">
        <v>207</v>
      </c>
      <c r="D27" s="94"/>
      <c r="E27" s="12">
        <v>2000000</v>
      </c>
      <c r="F27" s="94"/>
      <c r="G27" s="117"/>
      <c r="H27" s="117"/>
      <c r="I27" s="21"/>
      <c r="J27" s="134"/>
      <c r="K27" s="3"/>
    </row>
    <row r="28" spans="1:12" s="55" customFormat="1" ht="15.75">
      <c r="A28" s="92"/>
      <c r="B28" s="135" t="s">
        <v>7</v>
      </c>
      <c r="C28" s="120" t="s">
        <v>208</v>
      </c>
      <c r="D28" s="94"/>
      <c r="E28" s="12">
        <v>200000</v>
      </c>
      <c r="F28" s="94"/>
      <c r="G28" s="117"/>
      <c r="H28" s="117"/>
      <c r="I28" s="21"/>
      <c r="J28" s="134"/>
      <c r="K28" s="3"/>
    </row>
    <row r="29" spans="1:12" s="55" customFormat="1" ht="15.75">
      <c r="A29" s="92"/>
      <c r="B29" s="135" t="s">
        <v>7</v>
      </c>
      <c r="C29" s="120" t="s">
        <v>209</v>
      </c>
      <c r="D29" s="94"/>
      <c r="E29" s="12">
        <v>4700000</v>
      </c>
      <c r="F29" s="94"/>
      <c r="G29" s="117"/>
      <c r="H29" s="117"/>
      <c r="I29" s="21"/>
      <c r="J29" s="134"/>
      <c r="K29" s="3"/>
    </row>
    <row r="30" spans="1:12" s="55" customFormat="1" ht="15.75">
      <c r="A30" s="92"/>
      <c r="B30" s="135" t="s">
        <v>7</v>
      </c>
      <c r="C30" s="120" t="s">
        <v>210</v>
      </c>
      <c r="D30" s="94"/>
      <c r="E30" s="12">
        <v>600000</v>
      </c>
      <c r="F30" s="94"/>
      <c r="G30" s="117"/>
      <c r="H30" s="117"/>
      <c r="I30" s="21"/>
      <c r="J30" s="134"/>
      <c r="K30" s="3"/>
    </row>
    <row r="31" spans="1:12" s="55" customFormat="1" ht="31.5">
      <c r="A31" s="92">
        <v>6</v>
      </c>
      <c r="B31" s="121" t="s">
        <v>185</v>
      </c>
      <c r="C31" s="120" t="s">
        <v>186</v>
      </c>
      <c r="D31" s="142">
        <v>949644000</v>
      </c>
      <c r="E31" s="94">
        <f>E32+E33</f>
        <v>946404000</v>
      </c>
      <c r="F31" s="94">
        <f>D31-E31</f>
        <v>3240000</v>
      </c>
      <c r="G31" s="117">
        <v>860</v>
      </c>
      <c r="H31" s="117">
        <v>398</v>
      </c>
      <c r="I31" s="117">
        <v>7753</v>
      </c>
      <c r="J31" s="134" t="s">
        <v>232</v>
      </c>
      <c r="K31" s="3"/>
    </row>
    <row r="32" spans="1:12" s="55" customFormat="1" ht="31.5">
      <c r="A32" s="92"/>
      <c r="B32" s="135" t="s">
        <v>196</v>
      </c>
      <c r="C32" s="120" t="s">
        <v>198</v>
      </c>
      <c r="D32" s="94"/>
      <c r="E32" s="94">
        <v>767404000</v>
      </c>
      <c r="F32" s="94"/>
      <c r="G32" s="117"/>
      <c r="H32" s="117"/>
      <c r="I32" s="21"/>
      <c r="J32" s="137"/>
      <c r="K32" s="3"/>
      <c r="L32" s="138"/>
    </row>
    <row r="33" spans="1:11" s="55" customFormat="1" ht="31.5">
      <c r="A33" s="92"/>
      <c r="B33" s="135" t="s">
        <v>196</v>
      </c>
      <c r="C33" s="120" t="s">
        <v>197</v>
      </c>
      <c r="D33" s="94"/>
      <c r="E33" s="94">
        <v>179000000</v>
      </c>
      <c r="F33" s="94"/>
      <c r="G33" s="117"/>
      <c r="H33" s="117"/>
      <c r="I33" s="21"/>
      <c r="J33" s="137"/>
      <c r="K33" s="3"/>
    </row>
    <row r="34" spans="1:11" s="55" customFormat="1" ht="31.5">
      <c r="A34" s="92">
        <v>7</v>
      </c>
      <c r="B34" s="121" t="s">
        <v>214</v>
      </c>
      <c r="C34" s="120" t="s">
        <v>215</v>
      </c>
      <c r="D34" s="142">
        <v>55000000</v>
      </c>
      <c r="E34" s="94">
        <f>E35+E36</f>
        <v>10100000</v>
      </c>
      <c r="F34" s="94">
        <f>D34-E34</f>
        <v>44900000</v>
      </c>
      <c r="G34" s="117">
        <v>810</v>
      </c>
      <c r="H34" s="153" t="s">
        <v>251</v>
      </c>
      <c r="I34" s="21"/>
      <c r="J34" s="134" t="s">
        <v>230</v>
      </c>
      <c r="K34" s="3"/>
    </row>
    <row r="35" spans="1:11" s="55" customFormat="1" ht="15.75">
      <c r="A35" s="92"/>
      <c r="B35" s="135" t="s">
        <v>227</v>
      </c>
      <c r="C35" s="120" t="s">
        <v>229</v>
      </c>
      <c r="D35" s="94"/>
      <c r="E35" s="94">
        <v>6600000</v>
      </c>
      <c r="F35" s="94"/>
      <c r="G35" s="117"/>
      <c r="H35" s="117"/>
      <c r="I35" s="21"/>
      <c r="J35" s="137"/>
      <c r="K35" s="3"/>
    </row>
    <row r="36" spans="1:11" s="55" customFormat="1" ht="15.75">
      <c r="A36" s="92"/>
      <c r="B36" s="135" t="s">
        <v>7</v>
      </c>
      <c r="C36" s="120" t="s">
        <v>228</v>
      </c>
      <c r="D36" s="94"/>
      <c r="E36" s="94">
        <v>3500000</v>
      </c>
      <c r="F36" s="94"/>
      <c r="G36" s="117"/>
      <c r="H36" s="117"/>
      <c r="I36" s="21"/>
      <c r="J36" s="137"/>
      <c r="K36" s="3"/>
    </row>
    <row r="37" spans="1:11" s="55" customFormat="1" ht="31.5">
      <c r="A37" s="92">
        <v>8</v>
      </c>
      <c r="B37" s="135">
        <v>44900</v>
      </c>
      <c r="C37" s="120" t="s">
        <v>213</v>
      </c>
      <c r="D37" s="142">
        <v>114345000</v>
      </c>
      <c r="E37" s="94">
        <f>SUM(E38:E45)</f>
        <v>114345000</v>
      </c>
      <c r="F37" s="94">
        <f>D37-E37</f>
        <v>0</v>
      </c>
      <c r="G37" s="117">
        <v>860</v>
      </c>
      <c r="H37" s="117">
        <v>332</v>
      </c>
      <c r="I37" s="21"/>
      <c r="J37" s="134" t="s">
        <v>231</v>
      </c>
      <c r="K37" s="3"/>
    </row>
    <row r="38" spans="1:11" s="55" customFormat="1" ht="15.75">
      <c r="A38" s="92"/>
      <c r="B38" s="135" t="s">
        <v>218</v>
      </c>
      <c r="C38" s="120" t="s">
        <v>219</v>
      </c>
      <c r="D38" s="94"/>
      <c r="E38" s="94">
        <v>41400000</v>
      </c>
      <c r="F38" s="94"/>
      <c r="G38" s="117"/>
      <c r="H38" s="117"/>
      <c r="I38" s="21"/>
      <c r="J38" s="137"/>
      <c r="K38" s="3"/>
    </row>
    <row r="39" spans="1:11" s="55" customFormat="1" ht="15.75">
      <c r="A39" s="92"/>
      <c r="B39" s="135"/>
      <c r="C39" s="120" t="s">
        <v>220</v>
      </c>
      <c r="D39" s="94"/>
      <c r="E39" s="94">
        <v>7500000</v>
      </c>
      <c r="F39" s="94"/>
      <c r="G39" s="117"/>
      <c r="H39" s="117"/>
      <c r="I39" s="21"/>
      <c r="J39" s="137"/>
      <c r="K39" s="3"/>
    </row>
    <row r="40" spans="1:11" s="55" customFormat="1" ht="15.75">
      <c r="A40" s="92"/>
      <c r="B40" s="135"/>
      <c r="C40" s="120" t="s">
        <v>221</v>
      </c>
      <c r="D40" s="94"/>
      <c r="E40" s="94">
        <v>3000000</v>
      </c>
      <c r="F40" s="94"/>
      <c r="G40" s="117"/>
      <c r="H40" s="117"/>
      <c r="I40" s="21"/>
      <c r="J40" s="137"/>
      <c r="K40" s="3"/>
    </row>
    <row r="41" spans="1:11" s="55" customFormat="1" ht="15.75">
      <c r="A41" s="92"/>
      <c r="B41" s="135"/>
      <c r="C41" s="120" t="s">
        <v>222</v>
      </c>
      <c r="D41" s="94"/>
      <c r="E41" s="94">
        <v>6000000</v>
      </c>
      <c r="F41" s="94"/>
      <c r="G41" s="117"/>
      <c r="H41" s="117"/>
      <c r="I41" s="21"/>
      <c r="J41" s="137"/>
      <c r="K41" s="3"/>
    </row>
    <row r="42" spans="1:11" s="55" customFormat="1" ht="15.75">
      <c r="A42" s="92"/>
      <c r="B42" s="135"/>
      <c r="C42" s="120" t="s">
        <v>223</v>
      </c>
      <c r="D42" s="94"/>
      <c r="E42" s="94">
        <v>6000000</v>
      </c>
      <c r="F42" s="94"/>
      <c r="G42" s="117"/>
      <c r="H42" s="117"/>
      <c r="I42" s="21"/>
      <c r="J42" s="137"/>
      <c r="K42" s="3"/>
    </row>
    <row r="43" spans="1:11" s="55" customFormat="1" ht="15.75">
      <c r="A43" s="92"/>
      <c r="B43" s="135"/>
      <c r="C43" s="120" t="s">
        <v>224</v>
      </c>
      <c r="D43" s="94"/>
      <c r="E43" s="94">
        <v>37945000</v>
      </c>
      <c r="F43" s="94"/>
      <c r="G43" s="117"/>
      <c r="H43" s="117"/>
      <c r="I43" s="21"/>
      <c r="J43" s="137"/>
      <c r="K43" s="3"/>
    </row>
    <row r="44" spans="1:11" s="55" customFormat="1" ht="15.75">
      <c r="A44" s="92"/>
      <c r="B44" s="135"/>
      <c r="C44" s="120" t="s">
        <v>225</v>
      </c>
      <c r="D44" s="94"/>
      <c r="E44" s="94">
        <v>7500000</v>
      </c>
      <c r="F44" s="94"/>
      <c r="G44" s="117"/>
      <c r="H44" s="117"/>
      <c r="I44" s="21"/>
      <c r="J44" s="137"/>
      <c r="K44" s="3"/>
    </row>
    <row r="45" spans="1:11" s="55" customFormat="1" ht="15.75">
      <c r="A45" s="92"/>
      <c r="B45" s="135"/>
      <c r="C45" s="120" t="s">
        <v>226</v>
      </c>
      <c r="D45" s="94"/>
      <c r="E45" s="94">
        <v>5000000</v>
      </c>
      <c r="F45" s="94"/>
      <c r="G45" s="117"/>
      <c r="H45" s="117"/>
      <c r="I45" s="21"/>
      <c r="J45" s="137"/>
      <c r="K45" s="3"/>
    </row>
    <row r="46" spans="1:11" s="55" customFormat="1" ht="15.75">
      <c r="A46" s="92">
        <v>9</v>
      </c>
      <c r="B46" s="135" t="s">
        <v>216</v>
      </c>
      <c r="C46" s="120" t="s">
        <v>217</v>
      </c>
      <c r="D46" s="142">
        <v>60000000</v>
      </c>
      <c r="E46" s="94"/>
      <c r="F46" s="94">
        <f>D46-E46</f>
        <v>60000000</v>
      </c>
      <c r="G46" s="117">
        <v>860</v>
      </c>
      <c r="H46" s="117">
        <v>332</v>
      </c>
      <c r="I46" s="21"/>
      <c r="J46" s="134" t="s">
        <v>233</v>
      </c>
      <c r="K46" s="3"/>
    </row>
    <row r="47" spans="1:11" s="55" customFormat="1" ht="15.75">
      <c r="A47" s="92">
        <v>10</v>
      </c>
      <c r="B47" s="135">
        <v>44718</v>
      </c>
      <c r="C47" s="120" t="s">
        <v>248</v>
      </c>
      <c r="D47" s="142">
        <v>6000000</v>
      </c>
      <c r="E47" s="94">
        <f>E48</f>
        <v>6000000</v>
      </c>
      <c r="F47" s="94">
        <f>D47-E47</f>
        <v>0</v>
      </c>
      <c r="G47" s="117">
        <v>860</v>
      </c>
      <c r="H47" s="117">
        <v>332</v>
      </c>
      <c r="I47" s="21"/>
      <c r="J47" s="134" t="s">
        <v>236</v>
      </c>
      <c r="K47" s="3"/>
    </row>
    <row r="48" spans="1:11" s="55" customFormat="1" ht="15.75">
      <c r="A48" s="92"/>
      <c r="B48" s="135" t="s">
        <v>250</v>
      </c>
      <c r="C48" s="120" t="s">
        <v>249</v>
      </c>
      <c r="D48" s="142"/>
      <c r="E48" s="94">
        <v>6000000</v>
      </c>
      <c r="F48" s="94"/>
      <c r="G48" s="117"/>
      <c r="H48" s="117"/>
      <c r="I48" s="21"/>
      <c r="J48" s="134"/>
      <c r="K48" s="3"/>
    </row>
    <row r="49" spans="1:12" s="55" customFormat="1" ht="15.75">
      <c r="A49" s="92">
        <v>11</v>
      </c>
      <c r="B49" s="135" t="s">
        <v>238</v>
      </c>
      <c r="C49" s="120" t="s">
        <v>239</v>
      </c>
      <c r="D49" s="142">
        <v>5960000</v>
      </c>
      <c r="E49" s="94"/>
      <c r="F49" s="94">
        <f>D49-E49</f>
        <v>5960000</v>
      </c>
      <c r="G49" s="117">
        <v>810</v>
      </c>
      <c r="H49" s="153" t="s">
        <v>251</v>
      </c>
      <c r="I49" s="21"/>
      <c r="J49" s="134" t="s">
        <v>240</v>
      </c>
      <c r="K49" s="3"/>
    </row>
    <row r="50" spans="1:12" s="55" customFormat="1" ht="15.75">
      <c r="A50" s="92"/>
      <c r="B50" s="121"/>
      <c r="C50" s="131" t="s">
        <v>40</v>
      </c>
      <c r="D50" s="98">
        <f>D51</f>
        <v>58876000</v>
      </c>
      <c r="E50" s="20">
        <f>E51</f>
        <v>58876000</v>
      </c>
      <c r="F50" s="20">
        <f>F51</f>
        <v>0</v>
      </c>
      <c r="G50" s="132"/>
      <c r="H50" s="132"/>
      <c r="I50" s="23"/>
      <c r="J50" s="134"/>
      <c r="K50" s="3"/>
    </row>
    <row r="51" spans="1:12" s="55" customFormat="1" ht="47.25">
      <c r="A51" s="92">
        <v>1</v>
      </c>
      <c r="B51" s="121" t="s">
        <v>185</v>
      </c>
      <c r="C51" s="122" t="s">
        <v>190</v>
      </c>
      <c r="D51" s="94">
        <v>58876000</v>
      </c>
      <c r="E51" s="94">
        <f>E52</f>
        <v>58876000</v>
      </c>
      <c r="F51" s="94">
        <f>D51-E51</f>
        <v>0</v>
      </c>
      <c r="G51" s="152">
        <v>860</v>
      </c>
      <c r="H51" s="152">
        <v>398</v>
      </c>
      <c r="I51" s="152">
        <v>7753</v>
      </c>
      <c r="J51" s="134" t="s">
        <v>232</v>
      </c>
      <c r="K51" s="3"/>
    </row>
    <row r="52" spans="1:12" ht="31.5">
      <c r="A52" s="90">
        <v>2</v>
      </c>
      <c r="B52" s="149" t="s">
        <v>196</v>
      </c>
      <c r="C52" s="150" t="s">
        <v>211</v>
      </c>
      <c r="D52" s="26"/>
      <c r="E52" s="151">
        <v>58876000</v>
      </c>
      <c r="F52" s="26"/>
      <c r="G52" s="152"/>
      <c r="H52" s="152"/>
      <c r="I52" s="152"/>
      <c r="J52" s="27"/>
      <c r="K52" s="3"/>
    </row>
    <row r="53" spans="1:12" ht="15.75">
      <c r="A53" s="92"/>
      <c r="B53" s="121"/>
      <c r="C53" s="131" t="s">
        <v>237</v>
      </c>
      <c r="D53" s="98">
        <f>D54</f>
        <v>30000000</v>
      </c>
      <c r="E53" s="20">
        <f>E54</f>
        <v>0</v>
      </c>
      <c r="F53" s="20">
        <f>F54</f>
        <v>30000000</v>
      </c>
      <c r="G53" s="132"/>
      <c r="H53" s="132"/>
      <c r="I53" s="23"/>
      <c r="J53" s="134"/>
      <c r="K53" s="3"/>
    </row>
    <row r="54" spans="1:12" ht="31.5">
      <c r="A54" s="92">
        <v>1</v>
      </c>
      <c r="B54" s="121" t="s">
        <v>241</v>
      </c>
      <c r="C54" s="122" t="s">
        <v>242</v>
      </c>
      <c r="D54" s="94">
        <v>30000000</v>
      </c>
      <c r="E54" s="94"/>
      <c r="F54" s="94">
        <f>D54-E54</f>
        <v>30000000</v>
      </c>
      <c r="G54" s="117">
        <v>805</v>
      </c>
      <c r="H54" s="117">
        <v>341</v>
      </c>
      <c r="I54" s="117"/>
      <c r="J54" s="134" t="s">
        <v>243</v>
      </c>
      <c r="K54" s="3"/>
    </row>
    <row r="55" spans="1:12" ht="31.5">
      <c r="A55" s="92">
        <v>2</v>
      </c>
      <c r="B55" s="135" t="s">
        <v>244</v>
      </c>
      <c r="C55" s="122" t="s">
        <v>245</v>
      </c>
      <c r="D55" s="94">
        <v>32130000</v>
      </c>
      <c r="E55" s="142"/>
      <c r="F55" s="94">
        <f>D55-E55</f>
        <v>32130000</v>
      </c>
      <c r="G55" s="117">
        <v>810</v>
      </c>
      <c r="H55" s="153" t="s">
        <v>251</v>
      </c>
      <c r="I55" s="117">
        <v>7753</v>
      </c>
      <c r="J55" s="134" t="s">
        <v>247</v>
      </c>
      <c r="K55" s="3"/>
    </row>
    <row r="56" spans="1:12" ht="15.75">
      <c r="A56" s="143"/>
      <c r="B56" s="144"/>
      <c r="C56" s="145"/>
      <c r="D56" s="146"/>
      <c r="E56" s="147"/>
      <c r="F56" s="146"/>
      <c r="G56" s="148"/>
      <c r="H56" s="148"/>
      <c r="I56" s="148"/>
      <c r="J56" s="53"/>
      <c r="K56" s="3"/>
    </row>
    <row r="57" spans="1:12" ht="17.25">
      <c r="A57" s="13"/>
      <c r="B57" s="13"/>
      <c r="C57" s="15" t="s">
        <v>1</v>
      </c>
      <c r="D57" s="14">
        <f>D12+D50</f>
        <v>2063072500</v>
      </c>
      <c r="E57" s="14">
        <f>E12+E50</f>
        <v>1948972500</v>
      </c>
      <c r="F57" s="14">
        <f>F12+F50</f>
        <v>114100000</v>
      </c>
      <c r="G57" s="14"/>
      <c r="H57" s="14"/>
      <c r="I57" s="14"/>
      <c r="J57" s="13"/>
      <c r="K57" s="4"/>
      <c r="L57" s="1"/>
    </row>
    <row r="58" spans="1:12" ht="17.25">
      <c r="A58" s="5"/>
      <c r="B58" s="5"/>
      <c r="C58" s="8"/>
      <c r="D58" s="207" t="s">
        <v>246</v>
      </c>
      <c r="E58" s="207"/>
      <c r="F58" s="207"/>
      <c r="G58" s="207"/>
      <c r="H58" s="207"/>
      <c r="I58" s="207"/>
      <c r="J58" s="207"/>
      <c r="K58" s="4"/>
    </row>
    <row r="59" spans="1:12" ht="17.25">
      <c r="A59" s="199" t="s">
        <v>30</v>
      </c>
      <c r="B59" s="199"/>
      <c r="C59" s="199"/>
      <c r="D59" s="199" t="s">
        <v>23</v>
      </c>
      <c r="E59" s="199"/>
      <c r="F59" s="199"/>
      <c r="G59" s="199"/>
      <c r="H59" s="199"/>
      <c r="I59" s="199"/>
      <c r="J59" s="199"/>
      <c r="K59" s="4"/>
    </row>
    <row r="60" spans="1:12" ht="17.25">
      <c r="A60" s="4"/>
      <c r="B60" s="4"/>
      <c r="C60" s="8"/>
      <c r="D60" s="22"/>
      <c r="E60" s="22"/>
      <c r="F60" s="22"/>
      <c r="G60" s="8"/>
      <c r="H60" s="8"/>
      <c r="I60" s="8"/>
      <c r="J60" s="5"/>
      <c r="K60" s="4"/>
    </row>
    <row r="61" spans="1:12" ht="17.25">
      <c r="A61" s="4"/>
      <c r="B61" s="4"/>
      <c r="C61" s="5"/>
      <c r="D61" s="5"/>
      <c r="E61" s="8"/>
      <c r="F61" s="5"/>
      <c r="G61" s="5"/>
      <c r="H61" s="5"/>
      <c r="I61" s="5"/>
      <c r="J61" s="5"/>
      <c r="K61" s="4"/>
    </row>
    <row r="62" spans="1:12" ht="17.25">
      <c r="A62" s="4"/>
      <c r="B62" s="4"/>
      <c r="C62" s="5"/>
      <c r="D62" s="5"/>
      <c r="E62" s="8"/>
      <c r="F62" s="5"/>
      <c r="G62" s="5"/>
      <c r="H62" s="5"/>
      <c r="I62" s="5"/>
      <c r="J62" s="5"/>
      <c r="K62" s="4"/>
    </row>
    <row r="63" spans="1:12" ht="17.25">
      <c r="A63" s="4"/>
      <c r="B63" s="4"/>
      <c r="C63" s="5" t="s">
        <v>2</v>
      </c>
      <c r="D63" s="5"/>
      <c r="E63" s="5"/>
      <c r="F63" s="5"/>
      <c r="G63" s="5"/>
      <c r="H63" s="5"/>
      <c r="I63" s="5"/>
      <c r="J63" s="5"/>
      <c r="K63" s="4"/>
    </row>
    <row r="64" spans="1:12" ht="18.75">
      <c r="A64" s="4"/>
      <c r="B64" s="4"/>
      <c r="C64" s="6"/>
      <c r="D64" s="6"/>
      <c r="E64" s="6"/>
      <c r="F64" s="206"/>
      <c r="G64" s="206"/>
      <c r="H64" s="206"/>
      <c r="I64" s="206"/>
      <c r="J64" s="206"/>
      <c r="K64" s="4"/>
    </row>
    <row r="65" spans="1:11" ht="18.75">
      <c r="A65" s="4"/>
      <c r="B65" s="4"/>
      <c r="C65" s="7"/>
      <c r="D65" s="7"/>
      <c r="E65" s="7"/>
      <c r="F65" s="7"/>
      <c r="G65" s="7"/>
      <c r="H65" s="7"/>
      <c r="I65" s="7"/>
      <c r="J65" s="7"/>
      <c r="K65" s="4"/>
    </row>
  </sheetData>
  <mergeCells count="20">
    <mergeCell ref="A59:C59"/>
    <mergeCell ref="D59:J59"/>
    <mergeCell ref="F64:J64"/>
    <mergeCell ref="H8:H10"/>
    <mergeCell ref="I8:I10"/>
    <mergeCell ref="J8:J10"/>
    <mergeCell ref="D58:J58"/>
    <mergeCell ref="F1:J1"/>
    <mergeCell ref="A2:J2"/>
    <mergeCell ref="A3:J3"/>
    <mergeCell ref="A6:J6"/>
    <mergeCell ref="A5:J5"/>
    <mergeCell ref="F7:J7"/>
    <mergeCell ref="A8:A10"/>
    <mergeCell ref="B8:B10"/>
    <mergeCell ref="C8:C10"/>
    <mergeCell ref="D8:D10"/>
    <mergeCell ref="E8:E10"/>
    <mergeCell ref="F8:F10"/>
    <mergeCell ref="G8:G10"/>
  </mergeCells>
  <pageMargins left="0.24" right="0.21" top="0.42" bottom="0.46" header="0.3" footer="0.2"/>
  <pageSetup paperSize="9" scale="90" orientation="landscape" verticalDpi="0" r:id="rId1"/>
  <headerFooter>
    <oddFooter>&amp;CTrang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81"/>
  <sheetViews>
    <sheetView workbookViewId="0">
      <pane ySplit="11" topLeftCell="A66" activePane="bottomLeft" state="frozen"/>
      <selection pane="bottomLeft" activeCell="D79" sqref="D79"/>
    </sheetView>
  </sheetViews>
  <sheetFormatPr defaultRowHeight="15"/>
  <cols>
    <col min="1" max="1" width="5" customWidth="1"/>
    <col min="2" max="2" width="11.85546875" customWidth="1"/>
    <col min="3" max="3" width="41.85546875" customWidth="1"/>
    <col min="4" max="4" width="14.7109375" customWidth="1"/>
    <col min="5" max="5" width="14.5703125" customWidth="1"/>
    <col min="6" max="6" width="15" customWidth="1"/>
    <col min="7" max="7" width="6.28515625" customWidth="1"/>
    <col min="8" max="8" width="7.85546875" customWidth="1"/>
    <col min="9" max="9" width="7.5703125" customWidth="1"/>
    <col min="10" max="10" width="32.28515625" customWidth="1"/>
    <col min="12" max="12" width="17" customWidth="1"/>
  </cols>
  <sheetData>
    <row r="1" spans="1:12">
      <c r="F1" s="195"/>
      <c r="G1" s="195"/>
      <c r="H1" s="195"/>
      <c r="I1" s="195"/>
      <c r="J1" s="195"/>
    </row>
    <row r="2" spans="1:12" ht="15.75">
      <c r="A2" s="196" t="s">
        <v>24</v>
      </c>
      <c r="B2" s="196"/>
      <c r="C2" s="196"/>
      <c r="D2" s="196"/>
      <c r="E2" s="196"/>
      <c r="F2" s="196"/>
      <c r="G2" s="196"/>
      <c r="H2" s="196"/>
      <c r="I2" s="196"/>
      <c r="J2" s="196"/>
      <c r="K2" s="2"/>
    </row>
    <row r="3" spans="1:12" ht="15.75">
      <c r="A3" s="197" t="s">
        <v>25</v>
      </c>
      <c r="B3" s="197"/>
      <c r="C3" s="197"/>
      <c r="D3" s="197"/>
      <c r="E3" s="197"/>
      <c r="F3" s="197"/>
      <c r="G3" s="197"/>
      <c r="H3" s="197"/>
      <c r="I3" s="197"/>
      <c r="J3" s="197"/>
      <c r="K3" s="2"/>
    </row>
    <row r="4" spans="1:12" ht="15.75">
      <c r="A4" s="154"/>
      <c r="B4" s="154"/>
      <c r="C4" s="154"/>
      <c r="D4" s="154"/>
      <c r="E4" s="154"/>
      <c r="F4" s="154"/>
      <c r="G4" s="154"/>
      <c r="H4" s="154"/>
      <c r="I4" s="154"/>
      <c r="J4" s="154"/>
      <c r="K4" s="2"/>
    </row>
    <row r="5" spans="1:12" ht="18.75">
      <c r="A5" s="198" t="s">
        <v>29</v>
      </c>
      <c r="B5" s="198"/>
      <c r="C5" s="198"/>
      <c r="D5" s="198"/>
      <c r="E5" s="198"/>
      <c r="F5" s="198"/>
      <c r="G5" s="198"/>
      <c r="H5" s="198"/>
      <c r="I5" s="198"/>
      <c r="J5" s="198"/>
      <c r="K5" s="2"/>
      <c r="L5" s="1">
        <f>F18+F25+F31</f>
        <v>3240000</v>
      </c>
    </row>
    <row r="6" spans="1:12" ht="18.75">
      <c r="A6" s="198" t="s">
        <v>252</v>
      </c>
      <c r="B6" s="198"/>
      <c r="C6" s="198"/>
      <c r="D6" s="198"/>
      <c r="E6" s="198"/>
      <c r="F6" s="198"/>
      <c r="G6" s="198"/>
      <c r="H6" s="198"/>
      <c r="I6" s="198"/>
      <c r="J6" s="198"/>
      <c r="K6" s="2"/>
    </row>
    <row r="7" spans="1:12" ht="16.5">
      <c r="A7" s="2"/>
      <c r="B7" s="2"/>
      <c r="C7" s="2"/>
      <c r="D7" s="2"/>
      <c r="E7" s="2"/>
      <c r="F7" s="194" t="s">
        <v>28</v>
      </c>
      <c r="G7" s="194"/>
      <c r="H7" s="194"/>
      <c r="I7" s="194"/>
      <c r="J7" s="194"/>
      <c r="K7" s="2"/>
    </row>
    <row r="8" spans="1:12" ht="15.75">
      <c r="A8" s="200" t="s">
        <v>0</v>
      </c>
      <c r="B8" s="200" t="s">
        <v>26</v>
      </c>
      <c r="C8" s="201" t="s">
        <v>3</v>
      </c>
      <c r="D8" s="201" t="s">
        <v>4</v>
      </c>
      <c r="E8" s="203" t="s">
        <v>5</v>
      </c>
      <c r="F8" s="203" t="s">
        <v>6</v>
      </c>
      <c r="G8" s="203" t="s">
        <v>20</v>
      </c>
      <c r="H8" s="203" t="s">
        <v>22</v>
      </c>
      <c r="I8" s="203" t="s">
        <v>21</v>
      </c>
      <c r="J8" s="201" t="s">
        <v>27</v>
      </c>
      <c r="K8" s="2"/>
    </row>
    <row r="9" spans="1:12" ht="15.75">
      <c r="A9" s="200"/>
      <c r="B9" s="200"/>
      <c r="C9" s="201"/>
      <c r="D9" s="202"/>
      <c r="E9" s="204"/>
      <c r="F9" s="204"/>
      <c r="G9" s="204"/>
      <c r="H9" s="204"/>
      <c r="I9" s="204"/>
      <c r="J9" s="202"/>
      <c r="K9" s="2"/>
    </row>
    <row r="10" spans="1:12" ht="15.75">
      <c r="A10" s="200"/>
      <c r="B10" s="200"/>
      <c r="C10" s="201"/>
      <c r="D10" s="202"/>
      <c r="E10" s="205"/>
      <c r="F10" s="205"/>
      <c r="G10" s="205"/>
      <c r="H10" s="205"/>
      <c r="I10" s="205"/>
      <c r="J10" s="202"/>
      <c r="K10" s="2"/>
    </row>
    <row r="11" spans="1:12" ht="15.75">
      <c r="A11" s="41">
        <v>1</v>
      </c>
      <c r="B11" s="41"/>
      <c r="C11" s="41">
        <v>2</v>
      </c>
      <c r="D11" s="41">
        <v>3</v>
      </c>
      <c r="E11" s="41">
        <v>4</v>
      </c>
      <c r="F11" s="41">
        <v>5</v>
      </c>
      <c r="G11" s="41">
        <v>6</v>
      </c>
      <c r="H11" s="41">
        <v>7</v>
      </c>
      <c r="I11" s="41">
        <v>8</v>
      </c>
      <c r="J11" s="41">
        <v>9</v>
      </c>
      <c r="K11" s="3"/>
    </row>
    <row r="12" spans="1:12" ht="15.75">
      <c r="A12" s="123"/>
      <c r="B12" s="123"/>
      <c r="C12" s="61" t="s">
        <v>31</v>
      </c>
      <c r="D12" s="63">
        <f>SUM(D13:D54)</f>
        <v>2004196500</v>
      </c>
      <c r="E12" s="63">
        <f>E13+E15+E18+E22+E25+E31+E34+E37+E46+E52+E54</f>
        <v>1956056500</v>
      </c>
      <c r="F12" s="63">
        <f>D12-E12</f>
        <v>48140000</v>
      </c>
      <c r="G12" s="58"/>
      <c r="H12" s="58"/>
      <c r="I12" s="58"/>
      <c r="J12" s="123"/>
      <c r="K12" s="3"/>
    </row>
    <row r="13" spans="1:12" s="55" customFormat="1" ht="31.5">
      <c r="A13" s="124">
        <v>1</v>
      </c>
      <c r="B13" s="125" t="s">
        <v>169</v>
      </c>
      <c r="C13" s="126" t="s">
        <v>170</v>
      </c>
      <c r="D13" s="141">
        <v>153097500</v>
      </c>
      <c r="E13" s="127">
        <f>E14</f>
        <v>153097500</v>
      </c>
      <c r="F13" s="127">
        <f>D13-E13</f>
        <v>0</v>
      </c>
      <c r="G13" s="128">
        <v>809</v>
      </c>
      <c r="H13" s="129" t="s">
        <v>167</v>
      </c>
      <c r="I13" s="130">
        <v>8006</v>
      </c>
      <c r="J13" s="134" t="s">
        <v>168</v>
      </c>
      <c r="K13" s="3"/>
    </row>
    <row r="14" spans="1:12" s="55" customFormat="1" ht="31.5">
      <c r="A14" s="92"/>
      <c r="B14" s="92" t="s">
        <v>172</v>
      </c>
      <c r="C14" s="93" t="s">
        <v>171</v>
      </c>
      <c r="D14" s="116"/>
      <c r="E14" s="116">
        <f>D13</f>
        <v>153097500</v>
      </c>
      <c r="F14" s="116"/>
      <c r="G14" s="117"/>
      <c r="H14" s="117"/>
      <c r="I14" s="117"/>
      <c r="J14" s="116"/>
      <c r="K14" s="3"/>
    </row>
    <row r="15" spans="1:12" s="55" customFormat="1" ht="15.75">
      <c r="A15" s="11">
        <v>2</v>
      </c>
      <c r="B15" s="85" t="s">
        <v>173</v>
      </c>
      <c r="C15" s="12" t="s">
        <v>174</v>
      </c>
      <c r="D15" s="42">
        <v>30000000</v>
      </c>
      <c r="E15" s="12">
        <f>E16+E17</f>
        <v>30000000</v>
      </c>
      <c r="F15" s="12">
        <f>D15-E15</f>
        <v>0</v>
      </c>
      <c r="G15" s="117">
        <v>989</v>
      </c>
      <c r="H15" s="117">
        <v>221</v>
      </c>
      <c r="I15" s="21"/>
      <c r="J15" s="100"/>
      <c r="K15" s="3"/>
    </row>
    <row r="16" spans="1:12" s="55" customFormat="1" ht="15.75">
      <c r="A16" s="11"/>
      <c r="B16" s="85" t="s">
        <v>193</v>
      </c>
      <c r="C16" s="12" t="s">
        <v>205</v>
      </c>
      <c r="D16" s="12"/>
      <c r="E16" s="12">
        <f>30000000-E17</f>
        <v>17550000</v>
      </c>
      <c r="F16" s="12"/>
      <c r="G16" s="117"/>
      <c r="H16" s="117"/>
      <c r="I16" s="21"/>
      <c r="J16" s="100"/>
      <c r="K16" s="3"/>
    </row>
    <row r="17" spans="1:12" s="55" customFormat="1" ht="15.75">
      <c r="A17" s="11"/>
      <c r="B17" s="47" t="s">
        <v>193</v>
      </c>
      <c r="C17" s="12" t="s">
        <v>204</v>
      </c>
      <c r="D17" s="12"/>
      <c r="E17" s="12">
        <v>12450000</v>
      </c>
      <c r="F17" s="12"/>
      <c r="G17" s="117"/>
      <c r="H17" s="117"/>
      <c r="I17" s="21"/>
      <c r="J17" s="100"/>
      <c r="K17" s="3"/>
    </row>
    <row r="18" spans="1:12" s="55" customFormat="1" ht="31.5">
      <c r="A18" s="11">
        <v>3</v>
      </c>
      <c r="B18" s="121">
        <v>44837</v>
      </c>
      <c r="C18" s="120" t="s">
        <v>176</v>
      </c>
      <c r="D18" s="142">
        <v>9650000</v>
      </c>
      <c r="E18" s="94">
        <f>E19+E20+E21</f>
        <v>9650000</v>
      </c>
      <c r="F18" s="94">
        <f>D18-E18</f>
        <v>0</v>
      </c>
      <c r="G18" s="117">
        <v>813</v>
      </c>
      <c r="H18" s="117">
        <v>361</v>
      </c>
      <c r="I18" s="21"/>
      <c r="J18" s="134" t="s">
        <v>177</v>
      </c>
      <c r="K18" s="3">
        <v>8400</v>
      </c>
    </row>
    <row r="19" spans="1:12" s="55" customFormat="1" ht="15.75">
      <c r="A19" s="11"/>
      <c r="B19" s="135" t="s">
        <v>199</v>
      </c>
      <c r="C19" s="120" t="s">
        <v>200</v>
      </c>
      <c r="D19" s="94"/>
      <c r="E19" s="12">
        <v>1250000</v>
      </c>
      <c r="F19" s="94"/>
      <c r="G19" s="117"/>
      <c r="H19" s="117"/>
      <c r="I19" s="21"/>
      <c r="J19" s="134"/>
      <c r="K19" s="3"/>
    </row>
    <row r="20" spans="1:12" s="55" customFormat="1" ht="15.75">
      <c r="A20" s="11"/>
      <c r="B20" s="135" t="s">
        <v>201</v>
      </c>
      <c r="C20" s="120" t="s">
        <v>202</v>
      </c>
      <c r="D20" s="94"/>
      <c r="E20" s="12">
        <v>7000000</v>
      </c>
      <c r="F20" s="94"/>
      <c r="G20" s="117"/>
      <c r="H20" s="117"/>
      <c r="I20" s="21"/>
      <c r="J20" s="134"/>
      <c r="K20" s="3"/>
    </row>
    <row r="21" spans="1:12" s="55" customFormat="1" ht="15.75">
      <c r="A21" s="11"/>
      <c r="B21" s="121"/>
      <c r="C21" s="120" t="s">
        <v>203</v>
      </c>
      <c r="D21" s="94"/>
      <c r="E21" s="12">
        <v>1400000</v>
      </c>
      <c r="F21" s="94"/>
      <c r="G21" s="117"/>
      <c r="H21" s="117"/>
      <c r="I21" s="21"/>
      <c r="J21" s="134"/>
      <c r="K21" s="3"/>
    </row>
    <row r="22" spans="1:12" s="55" customFormat="1" ht="31.5">
      <c r="A22" s="92">
        <v>4</v>
      </c>
      <c r="B22" s="121" t="s">
        <v>178</v>
      </c>
      <c r="C22" s="120" t="s">
        <v>179</v>
      </c>
      <c r="D22" s="142">
        <v>610500000</v>
      </c>
      <c r="E22" s="94">
        <f>E23+E24</f>
        <v>610500000</v>
      </c>
      <c r="F22" s="94">
        <f>D22-E22</f>
        <v>0</v>
      </c>
      <c r="G22" s="117">
        <v>860</v>
      </c>
      <c r="H22" s="117">
        <v>398</v>
      </c>
      <c r="I22" s="21">
        <v>7753</v>
      </c>
      <c r="J22" s="134" t="s">
        <v>180</v>
      </c>
      <c r="K22" s="3">
        <f>9650-K18</f>
        <v>1250</v>
      </c>
    </row>
    <row r="23" spans="1:12" s="55" customFormat="1" ht="31.5">
      <c r="A23" s="92"/>
      <c r="B23" s="121"/>
      <c r="C23" s="120" t="s">
        <v>188</v>
      </c>
      <c r="D23" s="94"/>
      <c r="E23" s="94">
        <v>562500000</v>
      </c>
      <c r="F23" s="12"/>
      <c r="G23" s="117"/>
      <c r="H23" s="117"/>
      <c r="I23" s="21"/>
      <c r="J23" s="134"/>
      <c r="K23" s="3"/>
    </row>
    <row r="24" spans="1:12" s="55" customFormat="1" ht="31.5">
      <c r="A24" s="92"/>
      <c r="B24" s="121"/>
      <c r="C24" s="120" t="s">
        <v>189</v>
      </c>
      <c r="D24" s="94"/>
      <c r="E24" s="94">
        <v>48000000</v>
      </c>
      <c r="F24" s="12"/>
      <c r="G24" s="117"/>
      <c r="H24" s="117"/>
      <c r="I24" s="21"/>
      <c r="J24" s="134"/>
      <c r="K24" s="3"/>
    </row>
    <row r="25" spans="1:12" s="55" customFormat="1" ht="31.5">
      <c r="A25" s="92">
        <v>5</v>
      </c>
      <c r="B25" s="121" t="s">
        <v>182</v>
      </c>
      <c r="C25" s="120" t="s">
        <v>183</v>
      </c>
      <c r="D25" s="142">
        <v>10000000</v>
      </c>
      <c r="E25" s="94">
        <f>SUM(E26:E30)</f>
        <v>10000000</v>
      </c>
      <c r="F25" s="94">
        <f>D25-E25</f>
        <v>0</v>
      </c>
      <c r="G25" s="117">
        <v>812</v>
      </c>
      <c r="H25" s="117">
        <v>361</v>
      </c>
      <c r="I25" s="21"/>
      <c r="J25" s="134" t="s">
        <v>184</v>
      </c>
      <c r="K25" s="3"/>
    </row>
    <row r="26" spans="1:12" s="55" customFormat="1" ht="15.75">
      <c r="A26" s="92"/>
      <c r="B26" s="135" t="s">
        <v>199</v>
      </c>
      <c r="C26" s="120" t="s">
        <v>206</v>
      </c>
      <c r="D26" s="94"/>
      <c r="E26" s="12">
        <v>2500000</v>
      </c>
      <c r="F26" s="94"/>
      <c r="G26" s="117"/>
      <c r="H26" s="117"/>
      <c r="I26" s="21"/>
      <c r="J26" s="134"/>
      <c r="K26" s="3"/>
    </row>
    <row r="27" spans="1:12" s="55" customFormat="1" ht="15.75">
      <c r="A27" s="92"/>
      <c r="B27" s="135" t="s">
        <v>201</v>
      </c>
      <c r="C27" s="120" t="s">
        <v>207</v>
      </c>
      <c r="D27" s="94"/>
      <c r="E27" s="12">
        <v>2000000</v>
      </c>
      <c r="F27" s="94"/>
      <c r="G27" s="117"/>
      <c r="H27" s="117"/>
      <c r="I27" s="21"/>
      <c r="J27" s="134"/>
      <c r="K27" s="3"/>
    </row>
    <row r="28" spans="1:12" s="55" customFormat="1" ht="15.75">
      <c r="A28" s="92"/>
      <c r="B28" s="135" t="s">
        <v>7</v>
      </c>
      <c r="C28" s="120" t="s">
        <v>208</v>
      </c>
      <c r="D28" s="94"/>
      <c r="E28" s="12">
        <v>200000</v>
      </c>
      <c r="F28" s="94"/>
      <c r="G28" s="117"/>
      <c r="H28" s="117"/>
      <c r="I28" s="21"/>
      <c r="J28" s="134"/>
      <c r="K28" s="3"/>
    </row>
    <row r="29" spans="1:12" s="55" customFormat="1" ht="15.75">
      <c r="A29" s="92"/>
      <c r="B29" s="135" t="s">
        <v>7</v>
      </c>
      <c r="C29" s="120" t="s">
        <v>209</v>
      </c>
      <c r="D29" s="94"/>
      <c r="E29" s="12">
        <v>4700000</v>
      </c>
      <c r="F29" s="94"/>
      <c r="G29" s="117"/>
      <c r="H29" s="117"/>
      <c r="I29" s="21"/>
      <c r="J29" s="134"/>
      <c r="K29" s="3"/>
    </row>
    <row r="30" spans="1:12" s="55" customFormat="1" ht="15.75">
      <c r="A30" s="92"/>
      <c r="B30" s="135" t="s">
        <v>7</v>
      </c>
      <c r="C30" s="120" t="s">
        <v>210</v>
      </c>
      <c r="D30" s="94"/>
      <c r="E30" s="12">
        <v>600000</v>
      </c>
      <c r="F30" s="94"/>
      <c r="G30" s="117"/>
      <c r="H30" s="117"/>
      <c r="I30" s="21"/>
      <c r="J30" s="134"/>
      <c r="K30" s="3"/>
    </row>
    <row r="31" spans="1:12" s="55" customFormat="1" ht="31.5">
      <c r="A31" s="92">
        <v>6</v>
      </c>
      <c r="B31" s="121" t="s">
        <v>185</v>
      </c>
      <c r="C31" s="120" t="s">
        <v>186</v>
      </c>
      <c r="D31" s="142">
        <v>949644000</v>
      </c>
      <c r="E31" s="94">
        <f>E32+E33</f>
        <v>946404000</v>
      </c>
      <c r="F31" s="94">
        <f>D31-E31</f>
        <v>3240000</v>
      </c>
      <c r="G31" s="117">
        <v>860</v>
      </c>
      <c r="H31" s="117">
        <v>398</v>
      </c>
      <c r="I31" s="117">
        <v>7753</v>
      </c>
      <c r="J31" s="134" t="s">
        <v>232</v>
      </c>
      <c r="K31" s="3"/>
    </row>
    <row r="32" spans="1:12" s="55" customFormat="1" ht="31.5">
      <c r="A32" s="92"/>
      <c r="B32" s="135" t="s">
        <v>196</v>
      </c>
      <c r="C32" s="120" t="s">
        <v>198</v>
      </c>
      <c r="D32" s="94"/>
      <c r="E32" s="94">
        <v>767404000</v>
      </c>
      <c r="F32" s="94"/>
      <c r="G32" s="117"/>
      <c r="H32" s="117"/>
      <c r="I32" s="21"/>
      <c r="J32" s="137"/>
      <c r="K32" s="3"/>
      <c r="L32" s="138"/>
    </row>
    <row r="33" spans="1:11" s="55" customFormat="1" ht="31.5">
      <c r="A33" s="92"/>
      <c r="B33" s="135" t="s">
        <v>196</v>
      </c>
      <c r="C33" s="120" t="s">
        <v>197</v>
      </c>
      <c r="D33" s="94"/>
      <c r="E33" s="94">
        <v>179000000</v>
      </c>
      <c r="F33" s="94"/>
      <c r="G33" s="117"/>
      <c r="H33" s="117"/>
      <c r="I33" s="21"/>
      <c r="J33" s="137"/>
      <c r="K33" s="3"/>
    </row>
    <row r="34" spans="1:11" s="55" customFormat="1" ht="31.5">
      <c r="A34" s="92">
        <v>7</v>
      </c>
      <c r="B34" s="121" t="s">
        <v>214</v>
      </c>
      <c r="C34" s="120" t="s">
        <v>215</v>
      </c>
      <c r="D34" s="142">
        <v>55000000</v>
      </c>
      <c r="E34" s="94">
        <f>E35+E36</f>
        <v>10100000</v>
      </c>
      <c r="F34" s="94">
        <f>D34-E34</f>
        <v>44900000</v>
      </c>
      <c r="G34" s="117">
        <v>810</v>
      </c>
      <c r="H34" s="153" t="s">
        <v>251</v>
      </c>
      <c r="I34" s="21"/>
      <c r="J34" s="134" t="s">
        <v>230</v>
      </c>
      <c r="K34" s="3"/>
    </row>
    <row r="35" spans="1:11" s="55" customFormat="1" ht="15.75">
      <c r="A35" s="92"/>
      <c r="B35" s="135" t="s">
        <v>227</v>
      </c>
      <c r="C35" s="120" t="s">
        <v>229</v>
      </c>
      <c r="D35" s="94"/>
      <c r="E35" s="94">
        <v>6600000</v>
      </c>
      <c r="F35" s="94"/>
      <c r="G35" s="117"/>
      <c r="H35" s="117"/>
      <c r="I35" s="21"/>
      <c r="J35" s="137"/>
      <c r="K35" s="3"/>
    </row>
    <row r="36" spans="1:11" s="55" customFormat="1" ht="15.75">
      <c r="A36" s="92"/>
      <c r="B36" s="135" t="s">
        <v>7</v>
      </c>
      <c r="C36" s="120" t="s">
        <v>228</v>
      </c>
      <c r="D36" s="94"/>
      <c r="E36" s="94">
        <v>3500000</v>
      </c>
      <c r="F36" s="94"/>
      <c r="G36" s="117"/>
      <c r="H36" s="117"/>
      <c r="I36" s="21"/>
      <c r="J36" s="137"/>
      <c r="K36" s="3"/>
    </row>
    <row r="37" spans="1:11" s="55" customFormat="1" ht="31.5">
      <c r="A37" s="92">
        <v>8</v>
      </c>
      <c r="B37" s="135">
        <v>44900</v>
      </c>
      <c r="C37" s="120" t="s">
        <v>213</v>
      </c>
      <c r="D37" s="142">
        <v>114345000</v>
      </c>
      <c r="E37" s="94">
        <f>SUM(E38:E45)</f>
        <v>114345000</v>
      </c>
      <c r="F37" s="94">
        <f>D37-E37</f>
        <v>0</v>
      </c>
      <c r="G37" s="117">
        <v>860</v>
      </c>
      <c r="H37" s="117">
        <v>332</v>
      </c>
      <c r="I37" s="21"/>
      <c r="J37" s="134" t="s">
        <v>231</v>
      </c>
      <c r="K37" s="3"/>
    </row>
    <row r="38" spans="1:11" s="55" customFormat="1" ht="15.75">
      <c r="A38" s="92"/>
      <c r="B38" s="135" t="s">
        <v>218</v>
      </c>
      <c r="C38" s="120" t="s">
        <v>219</v>
      </c>
      <c r="D38" s="94"/>
      <c r="E38" s="94">
        <v>41400000</v>
      </c>
      <c r="F38" s="94"/>
      <c r="G38" s="117"/>
      <c r="H38" s="117"/>
      <c r="I38" s="21"/>
      <c r="J38" s="137"/>
      <c r="K38" s="3"/>
    </row>
    <row r="39" spans="1:11" s="55" customFormat="1" ht="15.75">
      <c r="A39" s="92"/>
      <c r="B39" s="135"/>
      <c r="C39" s="120" t="s">
        <v>220</v>
      </c>
      <c r="D39" s="94"/>
      <c r="E39" s="94">
        <v>7500000</v>
      </c>
      <c r="F39" s="94"/>
      <c r="G39" s="117"/>
      <c r="H39" s="117"/>
      <c r="I39" s="21"/>
      <c r="J39" s="137"/>
      <c r="K39" s="3"/>
    </row>
    <row r="40" spans="1:11" s="55" customFormat="1" ht="15.75">
      <c r="A40" s="92"/>
      <c r="B40" s="135"/>
      <c r="C40" s="120" t="s">
        <v>221</v>
      </c>
      <c r="D40" s="94"/>
      <c r="E40" s="94">
        <v>3000000</v>
      </c>
      <c r="F40" s="94"/>
      <c r="G40" s="117"/>
      <c r="H40" s="117"/>
      <c r="I40" s="21"/>
      <c r="J40" s="137"/>
      <c r="K40" s="3"/>
    </row>
    <row r="41" spans="1:11" s="55" customFormat="1" ht="15.75">
      <c r="A41" s="92"/>
      <c r="B41" s="135"/>
      <c r="C41" s="120" t="s">
        <v>222</v>
      </c>
      <c r="D41" s="94"/>
      <c r="E41" s="94">
        <v>6000000</v>
      </c>
      <c r="F41" s="94"/>
      <c r="G41" s="117"/>
      <c r="H41" s="117"/>
      <c r="I41" s="21"/>
      <c r="J41" s="137"/>
      <c r="K41" s="3"/>
    </row>
    <row r="42" spans="1:11" s="55" customFormat="1" ht="15.75">
      <c r="A42" s="92"/>
      <c r="B42" s="135"/>
      <c r="C42" s="120" t="s">
        <v>223</v>
      </c>
      <c r="D42" s="94"/>
      <c r="E42" s="94">
        <v>6000000</v>
      </c>
      <c r="F42" s="94"/>
      <c r="G42" s="117"/>
      <c r="H42" s="117"/>
      <c r="I42" s="21"/>
      <c r="J42" s="137"/>
      <c r="K42" s="3"/>
    </row>
    <row r="43" spans="1:11" s="55" customFormat="1" ht="15.75">
      <c r="A43" s="92"/>
      <c r="B43" s="135"/>
      <c r="C43" s="120" t="s">
        <v>224</v>
      </c>
      <c r="D43" s="94"/>
      <c r="E43" s="94">
        <v>37945000</v>
      </c>
      <c r="F43" s="94"/>
      <c r="G43" s="117"/>
      <c r="H43" s="117"/>
      <c r="I43" s="21"/>
      <c r="J43" s="137"/>
      <c r="K43" s="3"/>
    </row>
    <row r="44" spans="1:11" s="55" customFormat="1" ht="15.75">
      <c r="A44" s="92"/>
      <c r="B44" s="135"/>
      <c r="C44" s="120" t="s">
        <v>225</v>
      </c>
      <c r="D44" s="94"/>
      <c r="E44" s="94">
        <v>7500000</v>
      </c>
      <c r="F44" s="94"/>
      <c r="G44" s="117"/>
      <c r="H44" s="117"/>
      <c r="I44" s="21"/>
      <c r="J44" s="137"/>
      <c r="K44" s="3"/>
    </row>
    <row r="45" spans="1:11" s="55" customFormat="1" ht="15.75">
      <c r="A45" s="92"/>
      <c r="B45" s="135"/>
      <c r="C45" s="120" t="s">
        <v>226</v>
      </c>
      <c r="D45" s="94"/>
      <c r="E45" s="94">
        <v>5000000</v>
      </c>
      <c r="F45" s="94"/>
      <c r="G45" s="117"/>
      <c r="H45" s="117"/>
      <c r="I45" s="21"/>
      <c r="J45" s="137"/>
      <c r="K45" s="3"/>
    </row>
    <row r="46" spans="1:11" s="55" customFormat="1" ht="15.75">
      <c r="A46" s="92">
        <v>9</v>
      </c>
      <c r="B46" s="135" t="s">
        <v>216</v>
      </c>
      <c r="C46" s="120" t="s">
        <v>217</v>
      </c>
      <c r="D46" s="142">
        <v>60000000</v>
      </c>
      <c r="E46" s="94">
        <f>SUM(E47:E51)</f>
        <v>60000000</v>
      </c>
      <c r="F46" s="94">
        <f>D46-E46</f>
        <v>0</v>
      </c>
      <c r="G46" s="117">
        <v>860</v>
      </c>
      <c r="H46" s="117">
        <v>332</v>
      </c>
      <c r="I46" s="21"/>
      <c r="J46" s="134" t="s">
        <v>233</v>
      </c>
      <c r="K46" s="3"/>
    </row>
    <row r="47" spans="1:11" s="55" customFormat="1" ht="15.75">
      <c r="A47" s="92"/>
      <c r="B47" s="121" t="s">
        <v>253</v>
      </c>
      <c r="C47" s="120" t="s">
        <v>254</v>
      </c>
      <c r="D47" s="142"/>
      <c r="E47" s="94">
        <v>7468000</v>
      </c>
      <c r="F47" s="94"/>
      <c r="G47" s="117"/>
      <c r="H47" s="117"/>
      <c r="I47" s="21"/>
      <c r="J47" s="134"/>
      <c r="K47" s="3"/>
    </row>
    <row r="48" spans="1:11" s="55" customFormat="1" ht="15.75">
      <c r="A48" s="92"/>
      <c r="B48" s="135" t="s">
        <v>7</v>
      </c>
      <c r="C48" s="120" t="s">
        <v>257</v>
      </c>
      <c r="D48" s="142"/>
      <c r="E48" s="94">
        <v>11652000</v>
      </c>
      <c r="F48" s="94"/>
      <c r="G48" s="117"/>
      <c r="H48" s="117"/>
      <c r="I48" s="21"/>
      <c r="J48" s="134"/>
      <c r="K48" s="3"/>
    </row>
    <row r="49" spans="1:11" s="55" customFormat="1" ht="15.75">
      <c r="A49" s="92"/>
      <c r="B49" s="135" t="s">
        <v>7</v>
      </c>
      <c r="C49" s="120" t="s">
        <v>258</v>
      </c>
      <c r="D49" s="142"/>
      <c r="E49" s="94">
        <v>2580000</v>
      </c>
      <c r="F49" s="94"/>
      <c r="G49" s="117"/>
      <c r="H49" s="117"/>
      <c r="I49" s="21"/>
      <c r="J49" s="134"/>
      <c r="K49" s="3"/>
    </row>
    <row r="50" spans="1:11" s="55" customFormat="1" ht="15.75">
      <c r="A50" s="92"/>
      <c r="B50" s="135" t="s">
        <v>7</v>
      </c>
      <c r="C50" s="120" t="s">
        <v>259</v>
      </c>
      <c r="D50" s="142"/>
      <c r="E50" s="94">
        <v>12500000</v>
      </c>
      <c r="F50" s="94"/>
      <c r="G50" s="117"/>
      <c r="H50" s="117"/>
      <c r="I50" s="21"/>
      <c r="J50" s="134"/>
      <c r="K50" s="3"/>
    </row>
    <row r="51" spans="1:11" s="55" customFormat="1" ht="15.75">
      <c r="A51" s="92"/>
      <c r="B51" s="135" t="s">
        <v>7</v>
      </c>
      <c r="C51" s="120" t="s">
        <v>260</v>
      </c>
      <c r="D51" s="142"/>
      <c r="E51" s="94">
        <v>25800000</v>
      </c>
      <c r="F51" s="94"/>
      <c r="G51" s="117"/>
      <c r="H51" s="117"/>
      <c r="I51" s="21"/>
      <c r="J51" s="134"/>
      <c r="K51" s="3"/>
    </row>
    <row r="52" spans="1:11" s="55" customFormat="1" ht="15.75">
      <c r="A52" s="92">
        <v>10</v>
      </c>
      <c r="B52" s="135">
        <v>44718</v>
      </c>
      <c r="C52" s="120" t="s">
        <v>248</v>
      </c>
      <c r="D52" s="142">
        <v>6000000</v>
      </c>
      <c r="E52" s="94">
        <f>E53</f>
        <v>6000000</v>
      </c>
      <c r="F52" s="94">
        <f>D52-E52</f>
        <v>0</v>
      </c>
      <c r="G52" s="117">
        <v>860</v>
      </c>
      <c r="H52" s="117">
        <v>332</v>
      </c>
      <c r="I52" s="21"/>
      <c r="J52" s="134" t="s">
        <v>236</v>
      </c>
      <c r="K52" s="3"/>
    </row>
    <row r="53" spans="1:11" s="55" customFormat="1" ht="15.75">
      <c r="A53" s="92"/>
      <c r="B53" s="135" t="s">
        <v>250</v>
      </c>
      <c r="C53" s="120" t="s">
        <v>249</v>
      </c>
      <c r="D53" s="142"/>
      <c r="E53" s="94">
        <v>6000000</v>
      </c>
      <c r="F53" s="94"/>
      <c r="G53" s="117"/>
      <c r="H53" s="117"/>
      <c r="I53" s="21"/>
      <c r="J53" s="134"/>
      <c r="K53" s="3"/>
    </row>
    <row r="54" spans="1:11" s="55" customFormat="1" ht="15.75">
      <c r="A54" s="92">
        <v>11</v>
      </c>
      <c r="B54" s="135" t="s">
        <v>238</v>
      </c>
      <c r="C54" s="120" t="s">
        <v>239</v>
      </c>
      <c r="D54" s="142">
        <v>5960000</v>
      </c>
      <c r="E54" s="94">
        <f>E55</f>
        <v>5960000</v>
      </c>
      <c r="F54" s="94">
        <f>D54-E54</f>
        <v>0</v>
      </c>
      <c r="G54" s="117">
        <v>810</v>
      </c>
      <c r="H54" s="153" t="s">
        <v>251</v>
      </c>
      <c r="I54" s="21"/>
      <c r="J54" s="134" t="s">
        <v>240</v>
      </c>
      <c r="K54" s="3"/>
    </row>
    <row r="55" spans="1:11" s="55" customFormat="1" ht="15.75">
      <c r="A55" s="92"/>
      <c r="B55" s="135" t="s">
        <v>261</v>
      </c>
      <c r="C55" s="120" t="s">
        <v>262</v>
      </c>
      <c r="D55" s="142"/>
      <c r="E55" s="94">
        <v>5960000</v>
      </c>
      <c r="F55" s="94"/>
      <c r="G55" s="117"/>
      <c r="H55" s="153"/>
      <c r="I55" s="21"/>
      <c r="J55" s="134"/>
      <c r="K55" s="3"/>
    </row>
    <row r="56" spans="1:11" s="55" customFormat="1" ht="15.75">
      <c r="A56" s="92"/>
      <c r="B56" s="121"/>
      <c r="C56" s="131" t="s">
        <v>40</v>
      </c>
      <c r="D56" s="98">
        <f>D57</f>
        <v>58876000</v>
      </c>
      <c r="E56" s="20">
        <f>E57</f>
        <v>58876000</v>
      </c>
      <c r="F56" s="20">
        <f>F57</f>
        <v>0</v>
      </c>
      <c r="G56" s="132"/>
      <c r="H56" s="132"/>
      <c r="I56" s="23"/>
      <c r="J56" s="134"/>
      <c r="K56" s="3"/>
    </row>
    <row r="57" spans="1:11" s="55" customFormat="1" ht="47.25">
      <c r="A57" s="92">
        <v>1</v>
      </c>
      <c r="B57" s="121" t="s">
        <v>185</v>
      </c>
      <c r="C57" s="122" t="s">
        <v>190</v>
      </c>
      <c r="D57" s="94">
        <v>58876000</v>
      </c>
      <c r="E57" s="94">
        <f>E58</f>
        <v>58876000</v>
      </c>
      <c r="F57" s="94">
        <f>D57-E57</f>
        <v>0</v>
      </c>
      <c r="G57" s="152">
        <v>860</v>
      </c>
      <c r="H57" s="152">
        <v>398</v>
      </c>
      <c r="I57" s="152">
        <v>7753</v>
      </c>
      <c r="J57" s="134" t="s">
        <v>232</v>
      </c>
      <c r="K57" s="3"/>
    </row>
    <row r="58" spans="1:11" ht="31.5">
      <c r="A58" s="90">
        <v>2</v>
      </c>
      <c r="B58" s="149" t="s">
        <v>196</v>
      </c>
      <c r="C58" s="150" t="s">
        <v>211</v>
      </c>
      <c r="D58" s="26"/>
      <c r="E58" s="151">
        <v>58876000</v>
      </c>
      <c r="F58" s="26"/>
      <c r="G58" s="152"/>
      <c r="H58" s="152"/>
      <c r="I58" s="152"/>
      <c r="J58" s="27"/>
      <c r="K58" s="3"/>
    </row>
    <row r="59" spans="1:11" ht="15.75">
      <c r="A59" s="92"/>
      <c r="B59" s="121"/>
      <c r="C59" s="131" t="s">
        <v>237</v>
      </c>
      <c r="D59" s="98">
        <f>D60+D64</f>
        <v>100812000</v>
      </c>
      <c r="E59" s="98">
        <f>E60+E64</f>
        <v>88032000</v>
      </c>
      <c r="F59" s="20">
        <f>D59-E59</f>
        <v>12780000</v>
      </c>
      <c r="G59" s="132"/>
      <c r="H59" s="132"/>
      <c r="I59" s="23"/>
      <c r="J59" s="134"/>
      <c r="K59" s="3"/>
    </row>
    <row r="60" spans="1:11" ht="31.5">
      <c r="A60" s="92">
        <v>1</v>
      </c>
      <c r="B60" s="121" t="s">
        <v>241</v>
      </c>
      <c r="C60" s="122" t="s">
        <v>242</v>
      </c>
      <c r="D60" s="94">
        <v>30000000</v>
      </c>
      <c r="E60" s="94">
        <f>E61+E62+E63</f>
        <v>17220000</v>
      </c>
      <c r="F60" s="94">
        <f>D60-E60</f>
        <v>12780000</v>
      </c>
      <c r="G60" s="117">
        <v>805</v>
      </c>
      <c r="H60" s="117">
        <v>341</v>
      </c>
      <c r="I60" s="117"/>
      <c r="J60" s="134" t="s">
        <v>243</v>
      </c>
      <c r="K60" s="3"/>
    </row>
    <row r="61" spans="1:11" ht="15.75">
      <c r="A61" s="92"/>
      <c r="B61" s="121" t="s">
        <v>261</v>
      </c>
      <c r="C61" s="122" t="s">
        <v>273</v>
      </c>
      <c r="D61" s="94"/>
      <c r="E61" s="94">
        <v>8000000</v>
      </c>
      <c r="F61" s="94"/>
      <c r="G61" s="117"/>
      <c r="H61" s="117"/>
      <c r="I61" s="117"/>
      <c r="J61" s="134"/>
      <c r="K61" s="3"/>
    </row>
    <row r="62" spans="1:11" ht="15.75">
      <c r="A62" s="92"/>
      <c r="B62" s="121" t="s">
        <v>7</v>
      </c>
      <c r="C62" s="122" t="s">
        <v>274</v>
      </c>
      <c r="D62" s="94"/>
      <c r="E62" s="94">
        <v>8840000</v>
      </c>
      <c r="F62" s="94"/>
      <c r="G62" s="117"/>
      <c r="H62" s="117"/>
      <c r="I62" s="117"/>
      <c r="J62" s="134"/>
      <c r="K62" s="3"/>
    </row>
    <row r="63" spans="1:11" ht="15.75">
      <c r="A63" s="92"/>
      <c r="B63" s="121" t="s">
        <v>7</v>
      </c>
      <c r="C63" s="122" t="s">
        <v>275</v>
      </c>
      <c r="D63" s="94"/>
      <c r="E63" s="94">
        <v>380000</v>
      </c>
      <c r="F63" s="94"/>
      <c r="G63" s="117"/>
      <c r="H63" s="117"/>
      <c r="I63" s="117"/>
      <c r="J63" s="134"/>
      <c r="K63" s="3"/>
    </row>
    <row r="64" spans="1:11" ht="15.75">
      <c r="A64" s="92">
        <v>2</v>
      </c>
      <c r="B64" s="121"/>
      <c r="C64" s="122" t="s">
        <v>263</v>
      </c>
      <c r="D64" s="94">
        <f>D65+D66</f>
        <v>70812000</v>
      </c>
      <c r="E64" s="94">
        <f>SUM(E65:E72)</f>
        <v>70812000</v>
      </c>
      <c r="F64" s="94">
        <f>D64-E64</f>
        <v>0</v>
      </c>
      <c r="G64" s="117"/>
      <c r="H64" s="117"/>
      <c r="I64" s="117"/>
      <c r="J64" s="134"/>
      <c r="K64" s="3"/>
    </row>
    <row r="65" spans="1:12" ht="31.5">
      <c r="A65" s="92"/>
      <c r="B65" s="135" t="s">
        <v>244</v>
      </c>
      <c r="C65" s="122" t="s">
        <v>264</v>
      </c>
      <c r="D65" s="94">
        <v>32130000</v>
      </c>
      <c r="E65" s="142"/>
      <c r="F65" s="94">
        <f>D65-E65</f>
        <v>32130000</v>
      </c>
      <c r="G65" s="117">
        <v>810</v>
      </c>
      <c r="H65" s="153" t="s">
        <v>251</v>
      </c>
      <c r="I65" s="117">
        <v>7753</v>
      </c>
      <c r="J65" s="134" t="s">
        <v>247</v>
      </c>
      <c r="K65" s="3"/>
    </row>
    <row r="66" spans="1:12" ht="47.25">
      <c r="A66" s="49"/>
      <c r="B66" s="144" t="s">
        <v>255</v>
      </c>
      <c r="C66" s="150" t="s">
        <v>265</v>
      </c>
      <c r="D66" s="155">
        <v>38682000</v>
      </c>
      <c r="E66" s="156"/>
      <c r="F66" s="50"/>
      <c r="G66" s="148"/>
      <c r="H66" s="148"/>
      <c r="I66" s="148"/>
      <c r="J66" s="52"/>
      <c r="K66" s="3"/>
    </row>
    <row r="67" spans="1:12" ht="15.75">
      <c r="A67" s="11"/>
      <c r="B67" s="135" t="s">
        <v>261</v>
      </c>
      <c r="C67" s="122" t="s">
        <v>266</v>
      </c>
      <c r="D67" s="94"/>
      <c r="E67" s="142">
        <v>25032000</v>
      </c>
      <c r="F67" s="12"/>
      <c r="G67" s="117"/>
      <c r="H67" s="117"/>
      <c r="I67" s="117"/>
      <c r="J67" s="21"/>
      <c r="K67" s="3"/>
    </row>
    <row r="68" spans="1:12" ht="15.75">
      <c r="A68" s="11"/>
      <c r="B68" s="135" t="s">
        <v>7</v>
      </c>
      <c r="C68" s="122" t="s">
        <v>267</v>
      </c>
      <c r="D68" s="94"/>
      <c r="E68" s="142">
        <v>13650000</v>
      </c>
      <c r="F68" s="12"/>
      <c r="G68" s="117"/>
      <c r="H68" s="117"/>
      <c r="I68" s="117"/>
      <c r="J68" s="21"/>
      <c r="K68" s="3"/>
    </row>
    <row r="69" spans="1:12" ht="15.75">
      <c r="A69" s="11"/>
      <c r="B69" s="135" t="s">
        <v>7</v>
      </c>
      <c r="C69" s="122" t="s">
        <v>268</v>
      </c>
      <c r="D69" s="94"/>
      <c r="E69" s="142">
        <v>17880000</v>
      </c>
      <c r="F69" s="12"/>
      <c r="G69" s="117"/>
      <c r="H69" s="117"/>
      <c r="I69" s="117"/>
      <c r="J69" s="21"/>
      <c r="K69" s="3"/>
    </row>
    <row r="70" spans="1:12" ht="15.75">
      <c r="A70" s="11"/>
      <c r="B70" s="135" t="s">
        <v>7</v>
      </c>
      <c r="C70" s="122" t="s">
        <v>269</v>
      </c>
      <c r="D70" s="94"/>
      <c r="E70" s="142">
        <v>9750000</v>
      </c>
      <c r="F70" s="12"/>
      <c r="G70" s="117"/>
      <c r="H70" s="117"/>
      <c r="I70" s="117"/>
      <c r="J70" s="21"/>
      <c r="K70" s="3"/>
    </row>
    <row r="71" spans="1:12" ht="15.75">
      <c r="A71" s="11"/>
      <c r="B71" s="135" t="s">
        <v>7</v>
      </c>
      <c r="C71" s="122" t="s">
        <v>270</v>
      </c>
      <c r="D71" s="94"/>
      <c r="E71" s="142">
        <v>1500000</v>
      </c>
      <c r="F71" s="12"/>
      <c r="G71" s="117"/>
      <c r="H71" s="117"/>
      <c r="I71" s="117"/>
      <c r="J71" s="21"/>
      <c r="K71" s="3"/>
    </row>
    <row r="72" spans="1:12" ht="15.75">
      <c r="A72" s="43"/>
      <c r="B72" s="157" t="s">
        <v>271</v>
      </c>
      <c r="C72" s="158" t="s">
        <v>272</v>
      </c>
      <c r="D72" s="87"/>
      <c r="E72" s="136">
        <v>3000000</v>
      </c>
      <c r="F72" s="44"/>
      <c r="G72" s="159"/>
      <c r="H72" s="159"/>
      <c r="I72" s="159"/>
      <c r="J72" s="46"/>
      <c r="K72" s="3"/>
    </row>
    <row r="73" spans="1:12" ht="17.25">
      <c r="A73" s="13"/>
      <c r="B73" s="13"/>
      <c r="C73" s="15" t="s">
        <v>1</v>
      </c>
      <c r="D73" s="14">
        <f>D12+D56</f>
        <v>2063072500</v>
      </c>
      <c r="E73" s="14">
        <f>E12+E56</f>
        <v>2014932500</v>
      </c>
      <c r="F73" s="14">
        <f>F12+F56</f>
        <v>48140000</v>
      </c>
      <c r="G73" s="14"/>
      <c r="H73" s="14"/>
      <c r="I73" s="14"/>
      <c r="J73" s="13"/>
      <c r="K73" s="4"/>
      <c r="L73" s="1"/>
    </row>
    <row r="74" spans="1:12" ht="17.25">
      <c r="A74" s="5"/>
      <c r="B74" s="5"/>
      <c r="C74" s="8"/>
      <c r="D74" s="207" t="s">
        <v>256</v>
      </c>
      <c r="E74" s="207"/>
      <c r="F74" s="207"/>
      <c r="G74" s="207"/>
      <c r="H74" s="207"/>
      <c r="I74" s="207"/>
      <c r="J74" s="207"/>
      <c r="K74" s="4"/>
    </row>
    <row r="75" spans="1:12" ht="17.25">
      <c r="A75" s="199" t="s">
        <v>30</v>
      </c>
      <c r="B75" s="199"/>
      <c r="C75" s="199"/>
      <c r="D75" s="199" t="s">
        <v>23</v>
      </c>
      <c r="E75" s="199"/>
      <c r="F75" s="199"/>
      <c r="G75" s="199"/>
      <c r="H75" s="199"/>
      <c r="I75" s="199"/>
      <c r="J75" s="199"/>
      <c r="K75" s="4"/>
    </row>
    <row r="76" spans="1:12" ht="17.25">
      <c r="A76" s="4"/>
      <c r="B76" s="4"/>
      <c r="C76" s="8"/>
      <c r="D76" s="22"/>
      <c r="E76" s="22"/>
      <c r="F76" s="22"/>
      <c r="G76" s="8"/>
      <c r="H76" s="8"/>
      <c r="I76" s="8"/>
      <c r="J76" s="5"/>
      <c r="K76" s="4"/>
    </row>
    <row r="77" spans="1:12" ht="17.25">
      <c r="A77" s="4"/>
      <c r="B77" s="4"/>
      <c r="C77" s="5"/>
      <c r="D77" s="5"/>
      <c r="E77" s="8"/>
      <c r="F77" s="5"/>
      <c r="G77" s="5"/>
      <c r="H77" s="5"/>
      <c r="I77" s="5"/>
      <c r="J77" s="5"/>
      <c r="K77" s="4"/>
    </row>
    <row r="78" spans="1:12" ht="17.25">
      <c r="A78" s="4"/>
      <c r="B78" s="4"/>
      <c r="C78" s="5"/>
      <c r="D78" s="5"/>
      <c r="E78" s="8"/>
      <c r="F78" s="5"/>
      <c r="G78" s="5"/>
      <c r="H78" s="5"/>
      <c r="I78" s="5"/>
      <c r="J78" s="5"/>
      <c r="K78" s="4"/>
    </row>
    <row r="79" spans="1:12" ht="17.25">
      <c r="A79" s="4"/>
      <c r="B79" s="4"/>
      <c r="C79" s="5" t="s">
        <v>2</v>
      </c>
      <c r="D79" s="5"/>
      <c r="E79" s="5"/>
      <c r="F79" s="5"/>
      <c r="G79" s="5"/>
      <c r="H79" s="5"/>
      <c r="I79" s="5"/>
      <c r="J79" s="5"/>
      <c r="K79" s="4"/>
    </row>
    <row r="80" spans="1:12" ht="18.75">
      <c r="A80" s="4"/>
      <c r="B80" s="4"/>
      <c r="C80" s="6"/>
      <c r="D80" s="6"/>
      <c r="E80" s="6"/>
      <c r="F80" s="206"/>
      <c r="G80" s="206"/>
      <c r="H80" s="206"/>
      <c r="I80" s="206"/>
      <c r="J80" s="206"/>
      <c r="K80" s="4"/>
    </row>
    <row r="81" spans="1:11" ht="18.75">
      <c r="A81" s="4"/>
      <c r="B81" s="4"/>
      <c r="C81" s="7"/>
      <c r="D81" s="7"/>
      <c r="E81" s="7"/>
      <c r="F81" s="7"/>
      <c r="G81" s="7"/>
      <c r="H81" s="7"/>
      <c r="I81" s="7"/>
      <c r="J81" s="7"/>
      <c r="K81" s="4"/>
    </row>
  </sheetData>
  <mergeCells count="20">
    <mergeCell ref="F1:J1"/>
    <mergeCell ref="A2:J2"/>
    <mergeCell ref="A3:J3"/>
    <mergeCell ref="A5:J5"/>
    <mergeCell ref="A6:J6"/>
    <mergeCell ref="D74:J74"/>
    <mergeCell ref="A75:C75"/>
    <mergeCell ref="D75:J75"/>
    <mergeCell ref="F80:J80"/>
    <mergeCell ref="F7:J7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</mergeCells>
  <pageMargins left="0.27" right="0.16" top="0.24" bottom="0.4" header="0.2" footer="0.2"/>
  <pageSetup paperSize="9" scale="90" orientation="landscape" r:id="rId1"/>
  <headerFooter>
    <oddFooter>&amp;CTrang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L87"/>
  <sheetViews>
    <sheetView workbookViewId="0">
      <pane ySplit="11" topLeftCell="A72" activePane="bottomLeft" state="frozen"/>
      <selection pane="bottomLeft" sqref="A1:XFD1048576"/>
    </sheetView>
  </sheetViews>
  <sheetFormatPr defaultRowHeight="15"/>
  <cols>
    <col min="1" max="1" width="5" customWidth="1"/>
    <col min="2" max="2" width="11.85546875" customWidth="1"/>
    <col min="3" max="3" width="41.85546875" customWidth="1"/>
    <col min="4" max="4" width="14.7109375" customWidth="1"/>
    <col min="5" max="5" width="14.5703125" customWidth="1"/>
    <col min="6" max="6" width="15" customWidth="1"/>
    <col min="7" max="7" width="6.28515625" customWidth="1"/>
    <col min="8" max="8" width="7.85546875" customWidth="1"/>
    <col min="9" max="9" width="7.5703125" customWidth="1"/>
    <col min="10" max="10" width="32.28515625" customWidth="1"/>
    <col min="12" max="12" width="17" customWidth="1"/>
  </cols>
  <sheetData>
    <row r="1" spans="1:12">
      <c r="F1" s="195"/>
      <c r="G1" s="195"/>
      <c r="H1" s="195"/>
      <c r="I1" s="195"/>
      <c r="J1" s="195"/>
    </row>
    <row r="2" spans="1:12" ht="15.75">
      <c r="A2" s="196" t="s">
        <v>24</v>
      </c>
      <c r="B2" s="196"/>
      <c r="C2" s="196"/>
      <c r="D2" s="196"/>
      <c r="E2" s="196"/>
      <c r="F2" s="196"/>
      <c r="G2" s="196"/>
      <c r="H2" s="196"/>
      <c r="I2" s="196"/>
      <c r="J2" s="196"/>
      <c r="K2" s="2"/>
    </row>
    <row r="3" spans="1:12" ht="15.75">
      <c r="A3" s="197" t="s">
        <v>25</v>
      </c>
      <c r="B3" s="197"/>
      <c r="C3" s="197"/>
      <c r="D3" s="197"/>
      <c r="E3" s="197"/>
      <c r="F3" s="197"/>
      <c r="G3" s="197"/>
      <c r="H3" s="197"/>
      <c r="I3" s="197"/>
      <c r="J3" s="197"/>
      <c r="K3" s="2"/>
    </row>
    <row r="4" spans="1:12" ht="15.75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2"/>
    </row>
    <row r="5" spans="1:12" ht="18.75">
      <c r="A5" s="198" t="s">
        <v>29</v>
      </c>
      <c r="B5" s="198"/>
      <c r="C5" s="198"/>
      <c r="D5" s="198"/>
      <c r="E5" s="198"/>
      <c r="F5" s="198"/>
      <c r="G5" s="198"/>
      <c r="H5" s="198"/>
      <c r="I5" s="198"/>
      <c r="J5" s="198"/>
      <c r="K5" s="2"/>
      <c r="L5" s="1">
        <f>F18+F25+F31</f>
        <v>3240000</v>
      </c>
    </row>
    <row r="6" spans="1:12" ht="18.75">
      <c r="A6" s="198" t="s">
        <v>279</v>
      </c>
      <c r="B6" s="198"/>
      <c r="C6" s="198"/>
      <c r="D6" s="198"/>
      <c r="E6" s="198"/>
      <c r="F6" s="198"/>
      <c r="G6" s="198"/>
      <c r="H6" s="198"/>
      <c r="I6" s="198"/>
      <c r="J6" s="198"/>
      <c r="K6" s="2"/>
    </row>
    <row r="7" spans="1:12" ht="16.5">
      <c r="A7" s="2"/>
      <c r="B7" s="2"/>
      <c r="C7" s="2"/>
      <c r="D7" s="2"/>
      <c r="E7" s="2"/>
      <c r="F7" s="194" t="s">
        <v>28</v>
      </c>
      <c r="G7" s="194"/>
      <c r="H7" s="194"/>
      <c r="I7" s="194"/>
      <c r="J7" s="194"/>
      <c r="K7" s="2"/>
    </row>
    <row r="8" spans="1:12" ht="15.75">
      <c r="A8" s="200" t="s">
        <v>0</v>
      </c>
      <c r="B8" s="200" t="s">
        <v>26</v>
      </c>
      <c r="C8" s="201" t="s">
        <v>3</v>
      </c>
      <c r="D8" s="201" t="s">
        <v>4</v>
      </c>
      <c r="E8" s="203" t="s">
        <v>5</v>
      </c>
      <c r="F8" s="203" t="s">
        <v>6</v>
      </c>
      <c r="G8" s="203" t="s">
        <v>20</v>
      </c>
      <c r="H8" s="203" t="s">
        <v>22</v>
      </c>
      <c r="I8" s="203" t="s">
        <v>21</v>
      </c>
      <c r="J8" s="201" t="s">
        <v>27</v>
      </c>
      <c r="K8" s="2"/>
    </row>
    <row r="9" spans="1:12" ht="15.75">
      <c r="A9" s="200"/>
      <c r="B9" s="200"/>
      <c r="C9" s="201"/>
      <c r="D9" s="202"/>
      <c r="E9" s="204"/>
      <c r="F9" s="204"/>
      <c r="G9" s="204"/>
      <c r="H9" s="204"/>
      <c r="I9" s="204"/>
      <c r="J9" s="202"/>
      <c r="K9" s="2"/>
    </row>
    <row r="10" spans="1:12" ht="15.75">
      <c r="A10" s="200"/>
      <c r="B10" s="200"/>
      <c r="C10" s="201"/>
      <c r="D10" s="202"/>
      <c r="E10" s="205"/>
      <c r="F10" s="205"/>
      <c r="G10" s="205"/>
      <c r="H10" s="205"/>
      <c r="I10" s="205"/>
      <c r="J10" s="202"/>
      <c r="K10" s="2"/>
    </row>
    <row r="11" spans="1:12" ht="15.75">
      <c r="A11" s="41">
        <v>1</v>
      </c>
      <c r="B11" s="41"/>
      <c r="C11" s="41">
        <v>2</v>
      </c>
      <c r="D11" s="41">
        <v>3</v>
      </c>
      <c r="E11" s="41">
        <v>4</v>
      </c>
      <c r="F11" s="41">
        <v>5</v>
      </c>
      <c r="G11" s="41">
        <v>6</v>
      </c>
      <c r="H11" s="41">
        <v>7</v>
      </c>
      <c r="I11" s="41">
        <v>8</v>
      </c>
      <c r="J11" s="41">
        <v>9</v>
      </c>
      <c r="K11" s="3"/>
    </row>
    <row r="12" spans="1:12" ht="15.75">
      <c r="A12" s="123"/>
      <c r="B12" s="123"/>
      <c r="C12" s="61" t="s">
        <v>31</v>
      </c>
      <c r="D12" s="63">
        <f>SUM(D13:D59)</f>
        <v>2076896500</v>
      </c>
      <c r="E12" s="63">
        <f>E13+E15+E18+E22+E25+E31+E34+E37+E46+E52+E54+E56+E58+E59</f>
        <v>1991876500</v>
      </c>
      <c r="F12" s="63">
        <f>D12-E12</f>
        <v>85020000</v>
      </c>
      <c r="G12" s="58"/>
      <c r="H12" s="58"/>
      <c r="I12" s="58"/>
      <c r="J12" s="123"/>
      <c r="K12" s="3"/>
    </row>
    <row r="13" spans="1:12" s="55" customFormat="1" ht="31.5">
      <c r="A13" s="124">
        <v>1</v>
      </c>
      <c r="B13" s="125" t="s">
        <v>169</v>
      </c>
      <c r="C13" s="126" t="s">
        <v>170</v>
      </c>
      <c r="D13" s="141">
        <v>153097500</v>
      </c>
      <c r="E13" s="127">
        <f>E14</f>
        <v>153097500</v>
      </c>
      <c r="F13" s="127">
        <f>D13-E13</f>
        <v>0</v>
      </c>
      <c r="G13" s="128">
        <v>809</v>
      </c>
      <c r="H13" s="129" t="s">
        <v>167</v>
      </c>
      <c r="I13" s="130">
        <v>8006</v>
      </c>
      <c r="J13" s="134" t="s">
        <v>168</v>
      </c>
      <c r="K13" s="3"/>
    </row>
    <row r="14" spans="1:12" s="55" customFormat="1" ht="31.5">
      <c r="A14" s="92"/>
      <c r="B14" s="92" t="s">
        <v>172</v>
      </c>
      <c r="C14" s="93" t="s">
        <v>171</v>
      </c>
      <c r="D14" s="116"/>
      <c r="E14" s="116">
        <f>D13</f>
        <v>153097500</v>
      </c>
      <c r="F14" s="116"/>
      <c r="G14" s="117"/>
      <c r="H14" s="117"/>
      <c r="I14" s="117"/>
      <c r="J14" s="116"/>
      <c r="K14" s="3"/>
    </row>
    <row r="15" spans="1:12" s="55" customFormat="1" ht="15.75">
      <c r="A15" s="11">
        <v>2</v>
      </c>
      <c r="B15" s="85" t="s">
        <v>173</v>
      </c>
      <c r="C15" s="12" t="s">
        <v>174</v>
      </c>
      <c r="D15" s="42">
        <v>30000000</v>
      </c>
      <c r="E15" s="12">
        <f>E16+E17</f>
        <v>30000000</v>
      </c>
      <c r="F15" s="12">
        <f>D15-E15</f>
        <v>0</v>
      </c>
      <c r="G15" s="117">
        <v>989</v>
      </c>
      <c r="H15" s="117">
        <v>221</v>
      </c>
      <c r="I15" s="21"/>
      <c r="J15" s="100"/>
      <c r="K15" s="3"/>
    </row>
    <row r="16" spans="1:12" s="55" customFormat="1" ht="15.75">
      <c r="A16" s="11"/>
      <c r="B16" s="85" t="s">
        <v>193</v>
      </c>
      <c r="C16" s="12" t="s">
        <v>205</v>
      </c>
      <c r="D16" s="12"/>
      <c r="E16" s="12">
        <f>30000000-E17</f>
        <v>17550000</v>
      </c>
      <c r="F16" s="12"/>
      <c r="G16" s="117"/>
      <c r="H16" s="117"/>
      <c r="I16" s="21"/>
      <c r="J16" s="100"/>
      <c r="K16" s="3"/>
    </row>
    <row r="17" spans="1:12" s="55" customFormat="1" ht="15.75">
      <c r="A17" s="11"/>
      <c r="B17" s="47" t="s">
        <v>193</v>
      </c>
      <c r="C17" s="12" t="s">
        <v>204</v>
      </c>
      <c r="D17" s="12"/>
      <c r="E17" s="12">
        <v>12450000</v>
      </c>
      <c r="F17" s="12"/>
      <c r="G17" s="117"/>
      <c r="H17" s="117"/>
      <c r="I17" s="21"/>
      <c r="J17" s="100"/>
      <c r="K17" s="3"/>
    </row>
    <row r="18" spans="1:12" s="55" customFormat="1" ht="31.5">
      <c r="A18" s="11">
        <v>3</v>
      </c>
      <c r="B18" s="121">
        <v>44837</v>
      </c>
      <c r="C18" s="120" t="s">
        <v>176</v>
      </c>
      <c r="D18" s="142">
        <v>9650000</v>
      </c>
      <c r="E18" s="94">
        <f>E19+E20+E21</f>
        <v>9650000</v>
      </c>
      <c r="F18" s="94">
        <f>D18-E18</f>
        <v>0</v>
      </c>
      <c r="G18" s="117">
        <v>813</v>
      </c>
      <c r="H18" s="117">
        <v>361</v>
      </c>
      <c r="I18" s="21"/>
      <c r="J18" s="134" t="s">
        <v>177</v>
      </c>
      <c r="K18" s="3">
        <v>8400</v>
      </c>
    </row>
    <row r="19" spans="1:12" s="55" customFormat="1" ht="15.75">
      <c r="A19" s="11"/>
      <c r="B19" s="135" t="s">
        <v>199</v>
      </c>
      <c r="C19" s="120" t="s">
        <v>200</v>
      </c>
      <c r="D19" s="94"/>
      <c r="E19" s="12">
        <v>1250000</v>
      </c>
      <c r="F19" s="94"/>
      <c r="G19" s="117"/>
      <c r="H19" s="117"/>
      <c r="I19" s="21"/>
      <c r="J19" s="134"/>
      <c r="K19" s="3"/>
    </row>
    <row r="20" spans="1:12" s="55" customFormat="1" ht="15.75">
      <c r="A20" s="11"/>
      <c r="B20" s="135" t="s">
        <v>201</v>
      </c>
      <c r="C20" s="120" t="s">
        <v>202</v>
      </c>
      <c r="D20" s="94"/>
      <c r="E20" s="12">
        <v>7000000</v>
      </c>
      <c r="F20" s="94"/>
      <c r="G20" s="117"/>
      <c r="H20" s="117"/>
      <c r="I20" s="21"/>
      <c r="J20" s="134"/>
      <c r="K20" s="3"/>
    </row>
    <row r="21" spans="1:12" s="55" customFormat="1" ht="15.75">
      <c r="A21" s="11"/>
      <c r="B21" s="121"/>
      <c r="C21" s="120" t="s">
        <v>203</v>
      </c>
      <c r="D21" s="94"/>
      <c r="E21" s="12">
        <v>1400000</v>
      </c>
      <c r="F21" s="94"/>
      <c r="G21" s="117"/>
      <c r="H21" s="117"/>
      <c r="I21" s="21"/>
      <c r="J21" s="134"/>
      <c r="K21" s="3"/>
    </row>
    <row r="22" spans="1:12" s="55" customFormat="1" ht="31.5">
      <c r="A22" s="92">
        <v>4</v>
      </c>
      <c r="B22" s="121" t="s">
        <v>178</v>
      </c>
      <c r="C22" s="120" t="s">
        <v>179</v>
      </c>
      <c r="D22" s="142">
        <v>610500000</v>
      </c>
      <c r="E22" s="94">
        <f>E23+E24</f>
        <v>610500000</v>
      </c>
      <c r="F22" s="94">
        <f>D22-E22</f>
        <v>0</v>
      </c>
      <c r="G22" s="117">
        <v>860</v>
      </c>
      <c r="H22" s="117">
        <v>398</v>
      </c>
      <c r="I22" s="21">
        <v>7753</v>
      </c>
      <c r="J22" s="134" t="s">
        <v>180</v>
      </c>
      <c r="K22" s="3">
        <f>9650-K18</f>
        <v>1250</v>
      </c>
    </row>
    <row r="23" spans="1:12" s="55" customFormat="1" ht="31.5">
      <c r="A23" s="92"/>
      <c r="B23" s="121"/>
      <c r="C23" s="120" t="s">
        <v>188</v>
      </c>
      <c r="D23" s="94"/>
      <c r="E23" s="94">
        <v>562500000</v>
      </c>
      <c r="F23" s="12"/>
      <c r="G23" s="117"/>
      <c r="H23" s="117"/>
      <c r="I23" s="21"/>
      <c r="J23" s="134"/>
      <c r="K23" s="3"/>
    </row>
    <row r="24" spans="1:12" s="55" customFormat="1" ht="31.5">
      <c r="A24" s="92"/>
      <c r="B24" s="121"/>
      <c r="C24" s="120" t="s">
        <v>189</v>
      </c>
      <c r="D24" s="94"/>
      <c r="E24" s="94">
        <v>48000000</v>
      </c>
      <c r="F24" s="12"/>
      <c r="G24" s="117"/>
      <c r="H24" s="117"/>
      <c r="I24" s="21"/>
      <c r="J24" s="134"/>
      <c r="K24" s="3"/>
    </row>
    <row r="25" spans="1:12" s="55" customFormat="1" ht="31.5">
      <c r="A25" s="92">
        <v>5</v>
      </c>
      <c r="B25" s="121" t="s">
        <v>182</v>
      </c>
      <c r="C25" s="120" t="s">
        <v>183</v>
      </c>
      <c r="D25" s="142">
        <v>10000000</v>
      </c>
      <c r="E25" s="94">
        <f>SUM(E26:E30)</f>
        <v>10000000</v>
      </c>
      <c r="F25" s="94">
        <f>D25-E25</f>
        <v>0</v>
      </c>
      <c r="G25" s="117">
        <v>812</v>
      </c>
      <c r="H25" s="117">
        <v>361</v>
      </c>
      <c r="I25" s="21"/>
      <c r="J25" s="134" t="s">
        <v>184</v>
      </c>
      <c r="K25" s="3"/>
    </row>
    <row r="26" spans="1:12" s="55" customFormat="1" ht="15.75">
      <c r="A26" s="92"/>
      <c r="B26" s="135" t="s">
        <v>199</v>
      </c>
      <c r="C26" s="120" t="s">
        <v>206</v>
      </c>
      <c r="D26" s="94"/>
      <c r="E26" s="12">
        <v>2500000</v>
      </c>
      <c r="F26" s="94"/>
      <c r="G26" s="117"/>
      <c r="H26" s="117"/>
      <c r="I26" s="21"/>
      <c r="J26" s="134"/>
      <c r="K26" s="3"/>
    </row>
    <row r="27" spans="1:12" s="55" customFormat="1" ht="15.75">
      <c r="A27" s="92"/>
      <c r="B27" s="135" t="s">
        <v>201</v>
      </c>
      <c r="C27" s="120" t="s">
        <v>207</v>
      </c>
      <c r="D27" s="94"/>
      <c r="E27" s="12">
        <v>2000000</v>
      </c>
      <c r="F27" s="94"/>
      <c r="G27" s="117"/>
      <c r="H27" s="117"/>
      <c r="I27" s="21"/>
      <c r="J27" s="134"/>
      <c r="K27" s="3"/>
    </row>
    <row r="28" spans="1:12" s="55" customFormat="1" ht="15.75">
      <c r="A28" s="92"/>
      <c r="B28" s="135" t="s">
        <v>7</v>
      </c>
      <c r="C28" s="120" t="s">
        <v>208</v>
      </c>
      <c r="D28" s="94"/>
      <c r="E28" s="12">
        <v>200000</v>
      </c>
      <c r="F28" s="94"/>
      <c r="G28" s="117"/>
      <c r="H28" s="117"/>
      <c r="I28" s="21"/>
      <c r="J28" s="134"/>
      <c r="K28" s="3"/>
    </row>
    <row r="29" spans="1:12" s="55" customFormat="1" ht="15.75">
      <c r="A29" s="92"/>
      <c r="B29" s="135" t="s">
        <v>7</v>
      </c>
      <c r="C29" s="120" t="s">
        <v>209</v>
      </c>
      <c r="D29" s="94"/>
      <c r="E29" s="12">
        <v>4700000</v>
      </c>
      <c r="F29" s="94"/>
      <c r="G29" s="117"/>
      <c r="H29" s="117"/>
      <c r="I29" s="21"/>
      <c r="J29" s="134"/>
      <c r="K29" s="3"/>
    </row>
    <row r="30" spans="1:12" s="55" customFormat="1" ht="15.75">
      <c r="A30" s="92"/>
      <c r="B30" s="135" t="s">
        <v>7</v>
      </c>
      <c r="C30" s="120" t="s">
        <v>210</v>
      </c>
      <c r="D30" s="94"/>
      <c r="E30" s="12">
        <v>600000</v>
      </c>
      <c r="F30" s="94"/>
      <c r="G30" s="117"/>
      <c r="H30" s="117"/>
      <c r="I30" s="21"/>
      <c r="J30" s="134"/>
      <c r="K30" s="3"/>
    </row>
    <row r="31" spans="1:12" s="55" customFormat="1" ht="31.5">
      <c r="A31" s="92">
        <v>6</v>
      </c>
      <c r="B31" s="121" t="s">
        <v>185</v>
      </c>
      <c r="C31" s="120" t="s">
        <v>186</v>
      </c>
      <c r="D31" s="142">
        <v>949644000</v>
      </c>
      <c r="E31" s="94">
        <f>E32+E33</f>
        <v>946404000</v>
      </c>
      <c r="F31" s="94">
        <f>D31-E31</f>
        <v>3240000</v>
      </c>
      <c r="G31" s="117">
        <v>860</v>
      </c>
      <c r="H31" s="117">
        <v>398</v>
      </c>
      <c r="I31" s="117">
        <v>7753</v>
      </c>
      <c r="J31" s="134" t="s">
        <v>232</v>
      </c>
      <c r="K31" s="3"/>
      <c r="L31" s="138"/>
    </row>
    <row r="32" spans="1:12" s="55" customFormat="1" ht="31.5">
      <c r="A32" s="92"/>
      <c r="B32" s="135" t="s">
        <v>196</v>
      </c>
      <c r="C32" s="120" t="s">
        <v>198</v>
      </c>
      <c r="D32" s="94"/>
      <c r="E32" s="94">
        <v>767404000</v>
      </c>
      <c r="F32" s="94"/>
      <c r="G32" s="117"/>
      <c r="H32" s="117"/>
      <c r="I32" s="21"/>
      <c r="J32" s="137"/>
      <c r="K32" s="3"/>
      <c r="L32" s="138"/>
    </row>
    <row r="33" spans="1:11" s="55" customFormat="1" ht="31.5">
      <c r="A33" s="92"/>
      <c r="B33" s="135" t="s">
        <v>196</v>
      </c>
      <c r="C33" s="120" t="s">
        <v>197</v>
      </c>
      <c r="D33" s="94"/>
      <c r="E33" s="94">
        <v>179000000</v>
      </c>
      <c r="F33" s="94"/>
      <c r="G33" s="117"/>
      <c r="H33" s="117"/>
      <c r="I33" s="21"/>
      <c r="J33" s="137"/>
      <c r="K33" s="3"/>
    </row>
    <row r="34" spans="1:11" s="55" customFormat="1" ht="31.5">
      <c r="A34" s="92">
        <v>7</v>
      </c>
      <c r="B34" s="121" t="s">
        <v>214</v>
      </c>
      <c r="C34" s="120" t="s">
        <v>215</v>
      </c>
      <c r="D34" s="142">
        <v>55000000</v>
      </c>
      <c r="E34" s="94">
        <f>E35+E36</f>
        <v>10100000</v>
      </c>
      <c r="F34" s="94">
        <f>D34-E34</f>
        <v>44900000</v>
      </c>
      <c r="G34" s="117">
        <v>810</v>
      </c>
      <c r="H34" s="153" t="s">
        <v>251</v>
      </c>
      <c r="I34" s="21"/>
      <c r="J34" s="134" t="s">
        <v>230</v>
      </c>
      <c r="K34" s="3"/>
    </row>
    <row r="35" spans="1:11" s="55" customFormat="1" ht="15.75">
      <c r="A35" s="92"/>
      <c r="B35" s="135" t="s">
        <v>227</v>
      </c>
      <c r="C35" s="120" t="s">
        <v>229</v>
      </c>
      <c r="D35" s="94"/>
      <c r="E35" s="94">
        <v>6600000</v>
      </c>
      <c r="F35" s="94"/>
      <c r="G35" s="117"/>
      <c r="H35" s="117"/>
      <c r="I35" s="21"/>
      <c r="J35" s="137"/>
      <c r="K35" s="3"/>
    </row>
    <row r="36" spans="1:11" s="55" customFormat="1" ht="15.75">
      <c r="A36" s="92"/>
      <c r="B36" s="135" t="s">
        <v>7</v>
      </c>
      <c r="C36" s="120" t="s">
        <v>228</v>
      </c>
      <c r="D36" s="94"/>
      <c r="E36" s="94">
        <v>3500000</v>
      </c>
      <c r="F36" s="94"/>
      <c r="G36" s="117"/>
      <c r="H36" s="117"/>
      <c r="I36" s="21"/>
      <c r="J36" s="137"/>
      <c r="K36" s="3"/>
    </row>
    <row r="37" spans="1:11" s="55" customFormat="1" ht="31.5">
      <c r="A37" s="92">
        <v>8</v>
      </c>
      <c r="B37" s="135">
        <v>44900</v>
      </c>
      <c r="C37" s="120" t="s">
        <v>213</v>
      </c>
      <c r="D37" s="142">
        <v>114345000</v>
      </c>
      <c r="E37" s="94">
        <f>SUM(E38:E45)</f>
        <v>114345000</v>
      </c>
      <c r="F37" s="94">
        <f>D37-E37</f>
        <v>0</v>
      </c>
      <c r="G37" s="117">
        <v>860</v>
      </c>
      <c r="H37" s="117">
        <v>332</v>
      </c>
      <c r="I37" s="21"/>
      <c r="J37" s="134" t="s">
        <v>231</v>
      </c>
      <c r="K37" s="3"/>
    </row>
    <row r="38" spans="1:11" s="55" customFormat="1" ht="15.75">
      <c r="A38" s="92"/>
      <c r="B38" s="135" t="s">
        <v>218</v>
      </c>
      <c r="C38" s="120" t="s">
        <v>219</v>
      </c>
      <c r="D38" s="94"/>
      <c r="E38" s="94">
        <v>41400000</v>
      </c>
      <c r="F38" s="94"/>
      <c r="G38" s="117"/>
      <c r="H38" s="117"/>
      <c r="I38" s="21"/>
      <c r="J38" s="137"/>
      <c r="K38" s="3"/>
    </row>
    <row r="39" spans="1:11" s="55" customFormat="1" ht="15.75">
      <c r="A39" s="92"/>
      <c r="B39" s="135"/>
      <c r="C39" s="120" t="s">
        <v>220</v>
      </c>
      <c r="D39" s="94"/>
      <c r="E39" s="94">
        <v>7500000</v>
      </c>
      <c r="F39" s="94"/>
      <c r="G39" s="117"/>
      <c r="H39" s="117"/>
      <c r="I39" s="21"/>
      <c r="J39" s="137"/>
      <c r="K39" s="3"/>
    </row>
    <row r="40" spans="1:11" s="55" customFormat="1" ht="15.75">
      <c r="A40" s="92"/>
      <c r="B40" s="135"/>
      <c r="C40" s="120" t="s">
        <v>221</v>
      </c>
      <c r="D40" s="94"/>
      <c r="E40" s="94">
        <v>3000000</v>
      </c>
      <c r="F40" s="94"/>
      <c r="G40" s="117"/>
      <c r="H40" s="117"/>
      <c r="I40" s="21"/>
      <c r="J40" s="137"/>
      <c r="K40" s="3"/>
    </row>
    <row r="41" spans="1:11" s="55" customFormat="1" ht="15.75">
      <c r="A41" s="92"/>
      <c r="B41" s="135"/>
      <c r="C41" s="120" t="s">
        <v>222</v>
      </c>
      <c r="D41" s="94"/>
      <c r="E41" s="94">
        <v>6000000</v>
      </c>
      <c r="F41" s="94"/>
      <c r="G41" s="117"/>
      <c r="H41" s="117"/>
      <c r="I41" s="21"/>
      <c r="J41" s="137"/>
      <c r="K41" s="3"/>
    </row>
    <row r="42" spans="1:11" s="55" customFormat="1" ht="15.75">
      <c r="A42" s="92"/>
      <c r="B42" s="135"/>
      <c r="C42" s="120" t="s">
        <v>223</v>
      </c>
      <c r="D42" s="94"/>
      <c r="E42" s="94">
        <v>6000000</v>
      </c>
      <c r="F42" s="94"/>
      <c r="G42" s="117"/>
      <c r="H42" s="117"/>
      <c r="I42" s="21"/>
      <c r="J42" s="137"/>
      <c r="K42" s="3"/>
    </row>
    <row r="43" spans="1:11" s="55" customFormat="1" ht="15.75">
      <c r="A43" s="92"/>
      <c r="B43" s="135"/>
      <c r="C43" s="120" t="s">
        <v>224</v>
      </c>
      <c r="D43" s="94"/>
      <c r="E43" s="94">
        <v>37945000</v>
      </c>
      <c r="F43" s="94"/>
      <c r="G43" s="117"/>
      <c r="H43" s="117"/>
      <c r="I43" s="21"/>
      <c r="J43" s="137"/>
      <c r="K43" s="3"/>
    </row>
    <row r="44" spans="1:11" s="55" customFormat="1" ht="15.75">
      <c r="A44" s="92"/>
      <c r="B44" s="135"/>
      <c r="C44" s="120" t="s">
        <v>225</v>
      </c>
      <c r="D44" s="94"/>
      <c r="E44" s="94">
        <v>7500000</v>
      </c>
      <c r="F44" s="94"/>
      <c r="G44" s="117"/>
      <c r="H44" s="117"/>
      <c r="I44" s="21"/>
      <c r="J44" s="137"/>
      <c r="K44" s="3"/>
    </row>
    <row r="45" spans="1:11" s="55" customFormat="1" ht="15.75">
      <c r="A45" s="92"/>
      <c r="B45" s="135"/>
      <c r="C45" s="120" t="s">
        <v>226</v>
      </c>
      <c r="D45" s="94"/>
      <c r="E45" s="94">
        <v>5000000</v>
      </c>
      <c r="F45" s="94"/>
      <c r="G45" s="117"/>
      <c r="H45" s="117"/>
      <c r="I45" s="21"/>
      <c r="J45" s="137"/>
      <c r="K45" s="3"/>
    </row>
    <row r="46" spans="1:11" s="55" customFormat="1" ht="15.75">
      <c r="A46" s="92">
        <v>9</v>
      </c>
      <c r="B46" s="135" t="s">
        <v>216</v>
      </c>
      <c r="C46" s="120" t="s">
        <v>217</v>
      </c>
      <c r="D46" s="142">
        <v>60000000</v>
      </c>
      <c r="E46" s="94">
        <f>SUM(E47:E51)</f>
        <v>60000000</v>
      </c>
      <c r="F46" s="94">
        <f>D46-E46</f>
        <v>0</v>
      </c>
      <c r="G46" s="117">
        <v>860</v>
      </c>
      <c r="H46" s="117">
        <v>332</v>
      </c>
      <c r="I46" s="21"/>
      <c r="J46" s="134" t="s">
        <v>233</v>
      </c>
      <c r="K46" s="3"/>
    </row>
    <row r="47" spans="1:11" s="55" customFormat="1" ht="15.75">
      <c r="A47" s="92"/>
      <c r="B47" s="121" t="s">
        <v>253</v>
      </c>
      <c r="C47" s="120" t="s">
        <v>254</v>
      </c>
      <c r="D47" s="142"/>
      <c r="E47" s="94">
        <v>7468000</v>
      </c>
      <c r="F47" s="94"/>
      <c r="G47" s="117"/>
      <c r="H47" s="117"/>
      <c r="I47" s="21"/>
      <c r="J47" s="134"/>
      <c r="K47" s="3"/>
    </row>
    <row r="48" spans="1:11" s="55" customFormat="1" ht="15.75">
      <c r="A48" s="92"/>
      <c r="B48" s="135" t="s">
        <v>7</v>
      </c>
      <c r="C48" s="120" t="s">
        <v>257</v>
      </c>
      <c r="D48" s="142"/>
      <c r="E48" s="94">
        <v>11652000</v>
      </c>
      <c r="F48" s="94"/>
      <c r="G48" s="117"/>
      <c r="H48" s="117"/>
      <c r="I48" s="21"/>
      <c r="J48" s="134"/>
      <c r="K48" s="3"/>
    </row>
    <row r="49" spans="1:11" s="55" customFormat="1" ht="15.75">
      <c r="A49" s="92"/>
      <c r="B49" s="135" t="s">
        <v>7</v>
      </c>
      <c r="C49" s="120" t="s">
        <v>258</v>
      </c>
      <c r="D49" s="142"/>
      <c r="E49" s="94">
        <v>2580000</v>
      </c>
      <c r="F49" s="94"/>
      <c r="G49" s="117"/>
      <c r="H49" s="117"/>
      <c r="I49" s="21"/>
      <c r="J49" s="134"/>
      <c r="K49" s="3"/>
    </row>
    <row r="50" spans="1:11" s="55" customFormat="1" ht="15.75">
      <c r="A50" s="92"/>
      <c r="B50" s="135" t="s">
        <v>7</v>
      </c>
      <c r="C50" s="120" t="s">
        <v>259</v>
      </c>
      <c r="D50" s="142"/>
      <c r="E50" s="94">
        <v>12500000</v>
      </c>
      <c r="F50" s="94"/>
      <c r="G50" s="117"/>
      <c r="H50" s="117"/>
      <c r="I50" s="21"/>
      <c r="J50" s="134"/>
      <c r="K50" s="3"/>
    </row>
    <row r="51" spans="1:11" s="55" customFormat="1" ht="15.75">
      <c r="A51" s="92"/>
      <c r="B51" s="135" t="s">
        <v>7</v>
      </c>
      <c r="C51" s="120" t="s">
        <v>260</v>
      </c>
      <c r="D51" s="142"/>
      <c r="E51" s="94">
        <v>25800000</v>
      </c>
      <c r="F51" s="94"/>
      <c r="G51" s="117"/>
      <c r="H51" s="117"/>
      <c r="I51" s="21"/>
      <c r="J51" s="134"/>
      <c r="K51" s="3"/>
    </row>
    <row r="52" spans="1:11" s="55" customFormat="1" ht="15.75">
      <c r="A52" s="92">
        <v>10</v>
      </c>
      <c r="B52" s="135">
        <v>44718</v>
      </c>
      <c r="C52" s="120" t="s">
        <v>248</v>
      </c>
      <c r="D52" s="142">
        <v>6000000</v>
      </c>
      <c r="E52" s="94">
        <f>E53</f>
        <v>6000000</v>
      </c>
      <c r="F52" s="94">
        <f>D52-E52</f>
        <v>0</v>
      </c>
      <c r="G52" s="117">
        <v>860</v>
      </c>
      <c r="H52" s="117">
        <v>332</v>
      </c>
      <c r="I52" s="21"/>
      <c r="J52" s="134" t="s">
        <v>236</v>
      </c>
      <c r="K52" s="3"/>
    </row>
    <row r="53" spans="1:11" s="55" customFormat="1" ht="15.75">
      <c r="A53" s="92"/>
      <c r="B53" s="135" t="s">
        <v>250</v>
      </c>
      <c r="C53" s="120" t="s">
        <v>249</v>
      </c>
      <c r="D53" s="142"/>
      <c r="E53" s="94">
        <v>6000000</v>
      </c>
      <c r="F53" s="94"/>
      <c r="G53" s="117"/>
      <c r="H53" s="117"/>
      <c r="I53" s="21"/>
      <c r="J53" s="134"/>
      <c r="K53" s="3"/>
    </row>
    <row r="54" spans="1:11" s="55" customFormat="1" ht="15.75">
      <c r="A54" s="92">
        <v>11</v>
      </c>
      <c r="B54" s="135" t="s">
        <v>238</v>
      </c>
      <c r="C54" s="120" t="s">
        <v>239</v>
      </c>
      <c r="D54" s="142">
        <v>5960000</v>
      </c>
      <c r="E54" s="94">
        <f>E55</f>
        <v>5960000</v>
      </c>
      <c r="F54" s="94">
        <f>D54-E54</f>
        <v>0</v>
      </c>
      <c r="G54" s="117">
        <v>810</v>
      </c>
      <c r="H54" s="153" t="s">
        <v>251</v>
      </c>
      <c r="I54" s="21"/>
      <c r="J54" s="134" t="s">
        <v>240</v>
      </c>
      <c r="K54" s="3"/>
    </row>
    <row r="55" spans="1:11" s="55" customFormat="1" ht="15.75">
      <c r="A55" s="92"/>
      <c r="B55" s="135" t="s">
        <v>261</v>
      </c>
      <c r="C55" s="120" t="s">
        <v>262</v>
      </c>
      <c r="D55" s="142"/>
      <c r="E55" s="94">
        <v>5960000</v>
      </c>
      <c r="F55" s="94"/>
      <c r="G55" s="117"/>
      <c r="H55" s="153"/>
      <c r="I55" s="21"/>
      <c r="J55" s="134"/>
      <c r="K55" s="3"/>
    </row>
    <row r="56" spans="1:11" s="55" customFormat="1" ht="15.75">
      <c r="A56" s="92">
        <v>12</v>
      </c>
      <c r="B56" s="121" t="s">
        <v>280</v>
      </c>
      <c r="C56" s="120" t="s">
        <v>281</v>
      </c>
      <c r="D56" s="142">
        <v>5500000</v>
      </c>
      <c r="E56" s="94">
        <f>E57</f>
        <v>5500000</v>
      </c>
      <c r="F56" s="94">
        <f>D56-E56</f>
        <v>0</v>
      </c>
      <c r="G56" s="117"/>
      <c r="H56" s="153"/>
      <c r="I56" s="21"/>
      <c r="J56" s="134" t="s">
        <v>282</v>
      </c>
      <c r="K56" s="3"/>
    </row>
    <row r="57" spans="1:11" s="55" customFormat="1" ht="15.75">
      <c r="A57" s="92"/>
      <c r="B57" s="121">
        <v>44903</v>
      </c>
      <c r="C57" s="120" t="s">
        <v>286</v>
      </c>
      <c r="D57" s="142"/>
      <c r="E57" s="94">
        <v>5500000</v>
      </c>
      <c r="F57" s="94"/>
      <c r="G57" s="117"/>
      <c r="H57" s="153"/>
      <c r="I57" s="21"/>
      <c r="J57" s="134"/>
      <c r="K57" s="3"/>
    </row>
    <row r="58" spans="1:11" s="55" customFormat="1" ht="15.75">
      <c r="A58" s="92">
        <v>13</v>
      </c>
      <c r="B58" s="135" t="s">
        <v>287</v>
      </c>
      <c r="C58" s="120" t="s">
        <v>284</v>
      </c>
      <c r="D58" s="142">
        <v>36880000</v>
      </c>
      <c r="E58" s="94"/>
      <c r="F58" s="94">
        <f>D58-E58</f>
        <v>36880000</v>
      </c>
      <c r="G58" s="117"/>
      <c r="H58" s="153"/>
      <c r="I58" s="21"/>
      <c r="J58" s="134" t="s">
        <v>283</v>
      </c>
      <c r="K58" s="3"/>
    </row>
    <row r="59" spans="1:11" s="55" customFormat="1" ht="31.5">
      <c r="A59" s="92">
        <v>14</v>
      </c>
      <c r="B59" s="121" t="s">
        <v>276</v>
      </c>
      <c r="C59" s="120" t="s">
        <v>277</v>
      </c>
      <c r="D59" s="142">
        <v>30320000</v>
      </c>
      <c r="E59" s="94">
        <f>E60</f>
        <v>30320000</v>
      </c>
      <c r="F59" s="94">
        <f>D59-E59</f>
        <v>0</v>
      </c>
      <c r="G59" s="117">
        <v>805</v>
      </c>
      <c r="H59" s="153">
        <v>341</v>
      </c>
      <c r="I59" s="21"/>
      <c r="J59" s="134" t="s">
        <v>278</v>
      </c>
      <c r="K59" s="3"/>
    </row>
    <row r="60" spans="1:11" s="55" customFormat="1" ht="15.75">
      <c r="A60" s="92"/>
      <c r="B60" s="121">
        <v>44903</v>
      </c>
      <c r="C60" s="120" t="s">
        <v>285</v>
      </c>
      <c r="D60" s="142"/>
      <c r="E60" s="94">
        <f>D59</f>
        <v>30320000</v>
      </c>
      <c r="F60" s="94"/>
      <c r="G60" s="117"/>
      <c r="H60" s="153"/>
      <c r="I60" s="21"/>
      <c r="J60" s="134"/>
      <c r="K60" s="3"/>
    </row>
    <row r="61" spans="1:11" s="55" customFormat="1" ht="15.75">
      <c r="A61" s="92"/>
      <c r="B61" s="121"/>
      <c r="C61" s="131" t="s">
        <v>40</v>
      </c>
      <c r="D61" s="98">
        <f>D62</f>
        <v>58876000</v>
      </c>
      <c r="E61" s="20">
        <f>E62</f>
        <v>58876000</v>
      </c>
      <c r="F61" s="20">
        <f>F62</f>
        <v>0</v>
      </c>
      <c r="G61" s="132"/>
      <c r="H61" s="132"/>
      <c r="I61" s="23"/>
      <c r="J61" s="134"/>
      <c r="K61" s="3"/>
    </row>
    <row r="62" spans="1:11" s="55" customFormat="1" ht="47.25">
      <c r="A62" s="92">
        <v>1</v>
      </c>
      <c r="B62" s="121" t="s">
        <v>185</v>
      </c>
      <c r="C62" s="122" t="s">
        <v>190</v>
      </c>
      <c r="D62" s="94">
        <v>58876000</v>
      </c>
      <c r="E62" s="94">
        <f>E63</f>
        <v>58876000</v>
      </c>
      <c r="F62" s="94">
        <f>D62-E62</f>
        <v>0</v>
      </c>
      <c r="G62" s="152">
        <v>860</v>
      </c>
      <c r="H62" s="152">
        <v>398</v>
      </c>
      <c r="I62" s="152">
        <v>7753</v>
      </c>
      <c r="J62" s="134" t="s">
        <v>232</v>
      </c>
      <c r="K62" s="3"/>
    </row>
    <row r="63" spans="1:11" ht="31.5">
      <c r="A63" s="90">
        <v>2</v>
      </c>
      <c r="B63" s="149" t="s">
        <v>196</v>
      </c>
      <c r="C63" s="150" t="s">
        <v>211</v>
      </c>
      <c r="D63" s="26"/>
      <c r="E63" s="151">
        <v>58876000</v>
      </c>
      <c r="F63" s="26"/>
      <c r="G63" s="152"/>
      <c r="H63" s="152"/>
      <c r="I63" s="152"/>
      <c r="J63" s="27"/>
      <c r="K63" s="3"/>
    </row>
    <row r="64" spans="1:11" ht="15.75">
      <c r="A64" s="90">
        <v>3</v>
      </c>
      <c r="B64" s="149" t="s">
        <v>287</v>
      </c>
      <c r="C64" s="150" t="s">
        <v>288</v>
      </c>
      <c r="D64" s="26">
        <v>73760000</v>
      </c>
      <c r="E64" s="151"/>
      <c r="F64" s="26"/>
      <c r="G64" s="152"/>
      <c r="H64" s="152"/>
      <c r="I64" s="152"/>
      <c r="J64" s="134" t="s">
        <v>289</v>
      </c>
      <c r="K64" s="3"/>
    </row>
    <row r="65" spans="1:12" ht="15.75">
      <c r="A65" s="92"/>
      <c r="B65" s="121"/>
      <c r="C65" s="131" t="s">
        <v>237</v>
      </c>
      <c r="D65" s="98">
        <f>D66+D70</f>
        <v>100812000</v>
      </c>
      <c r="E65" s="98">
        <f>E66+E70</f>
        <v>90032000</v>
      </c>
      <c r="F65" s="20">
        <f>D65-E65</f>
        <v>10780000</v>
      </c>
      <c r="G65" s="132"/>
      <c r="H65" s="132"/>
      <c r="I65" s="23"/>
      <c r="J65" s="134"/>
      <c r="K65" s="3"/>
    </row>
    <row r="66" spans="1:12" ht="31.5">
      <c r="A66" s="92">
        <v>1</v>
      </c>
      <c r="B66" s="121" t="s">
        <v>241</v>
      </c>
      <c r="C66" s="122" t="s">
        <v>242</v>
      </c>
      <c r="D66" s="94">
        <v>30000000</v>
      </c>
      <c r="E66" s="94">
        <f>E67+E68+E69</f>
        <v>19220000</v>
      </c>
      <c r="F66" s="94">
        <f>D66-E66</f>
        <v>10780000</v>
      </c>
      <c r="G66" s="117">
        <v>805</v>
      </c>
      <c r="H66" s="117">
        <v>341</v>
      </c>
      <c r="I66" s="117"/>
      <c r="J66" s="134" t="s">
        <v>243</v>
      </c>
      <c r="K66" s="3"/>
    </row>
    <row r="67" spans="1:12" ht="15.75">
      <c r="A67" s="92"/>
      <c r="B67" s="121" t="s">
        <v>261</v>
      </c>
      <c r="C67" s="122" t="s">
        <v>273</v>
      </c>
      <c r="D67" s="94"/>
      <c r="E67" s="94">
        <v>10000000</v>
      </c>
      <c r="F67" s="94"/>
      <c r="G67" s="117"/>
      <c r="H67" s="117"/>
      <c r="I67" s="117"/>
      <c r="J67" s="134"/>
      <c r="K67" s="3"/>
    </row>
    <row r="68" spans="1:12" ht="15.75">
      <c r="A68" s="92"/>
      <c r="B68" s="121" t="s">
        <v>7</v>
      </c>
      <c r="C68" s="122" t="s">
        <v>274</v>
      </c>
      <c r="D68" s="94"/>
      <c r="E68" s="94">
        <v>8840000</v>
      </c>
      <c r="F68" s="94"/>
      <c r="G68" s="117"/>
      <c r="H68" s="117"/>
      <c r="I68" s="117"/>
      <c r="J68" s="134"/>
      <c r="K68" s="3"/>
    </row>
    <row r="69" spans="1:12" ht="15.75">
      <c r="A69" s="92"/>
      <c r="B69" s="121" t="s">
        <v>7</v>
      </c>
      <c r="C69" s="122" t="s">
        <v>275</v>
      </c>
      <c r="D69" s="94"/>
      <c r="E69" s="94">
        <v>380000</v>
      </c>
      <c r="F69" s="94"/>
      <c r="G69" s="117"/>
      <c r="H69" s="117"/>
      <c r="I69" s="117"/>
      <c r="J69" s="134"/>
      <c r="K69" s="3"/>
    </row>
    <row r="70" spans="1:12" ht="15.75">
      <c r="A70" s="92">
        <v>2</v>
      </c>
      <c r="B70" s="121"/>
      <c r="C70" s="122" t="s">
        <v>263</v>
      </c>
      <c r="D70" s="94">
        <f>D71+D72</f>
        <v>70812000</v>
      </c>
      <c r="E70" s="94">
        <f>E72</f>
        <v>70812000</v>
      </c>
      <c r="F70" s="94">
        <f>D70-E70</f>
        <v>0</v>
      </c>
      <c r="G70" s="117"/>
      <c r="H70" s="117"/>
      <c r="I70" s="117"/>
      <c r="J70" s="134"/>
      <c r="K70" s="3"/>
    </row>
    <row r="71" spans="1:12" ht="31.5">
      <c r="A71" s="92"/>
      <c r="B71" s="135" t="s">
        <v>244</v>
      </c>
      <c r="C71" s="122" t="s">
        <v>264</v>
      </c>
      <c r="D71" s="94">
        <v>32130000</v>
      </c>
      <c r="E71" s="142"/>
      <c r="F71" s="94"/>
      <c r="G71" s="117">
        <v>810</v>
      </c>
      <c r="H71" s="153" t="s">
        <v>251</v>
      </c>
      <c r="I71" s="117">
        <v>7753</v>
      </c>
      <c r="J71" s="134" t="s">
        <v>247</v>
      </c>
      <c r="K71" s="3"/>
    </row>
    <row r="72" spans="1:12" ht="47.25">
      <c r="A72" s="49"/>
      <c r="B72" s="144" t="s">
        <v>255</v>
      </c>
      <c r="C72" s="150" t="s">
        <v>265</v>
      </c>
      <c r="D72" s="155">
        <v>38682000</v>
      </c>
      <c r="E72" s="156">
        <f>SUM(E73:E78)</f>
        <v>70812000</v>
      </c>
      <c r="F72" s="50"/>
      <c r="G72" s="148"/>
      <c r="H72" s="148"/>
      <c r="I72" s="148"/>
      <c r="J72" s="52"/>
      <c r="K72" s="3"/>
    </row>
    <row r="73" spans="1:12" ht="15.75">
      <c r="A73" s="11"/>
      <c r="B73" s="135" t="s">
        <v>261</v>
      </c>
      <c r="C73" s="122" t="s">
        <v>290</v>
      </c>
      <c r="D73" s="94"/>
      <c r="E73" s="142">
        <v>25032000</v>
      </c>
      <c r="F73" s="12"/>
      <c r="G73" s="117"/>
      <c r="H73" s="117"/>
      <c r="I73" s="117"/>
      <c r="J73" s="21"/>
      <c r="K73" s="3"/>
    </row>
    <row r="74" spans="1:12" ht="15.75">
      <c r="A74" s="11"/>
      <c r="B74" s="135" t="s">
        <v>7</v>
      </c>
      <c r="C74" s="122" t="s">
        <v>291</v>
      </c>
      <c r="D74" s="94"/>
      <c r="E74" s="142">
        <v>13650000</v>
      </c>
      <c r="F74" s="12"/>
      <c r="G74" s="117"/>
      <c r="H74" s="117"/>
      <c r="I74" s="117"/>
      <c r="J74" s="21"/>
      <c r="K74" s="3"/>
    </row>
    <row r="75" spans="1:12" ht="21" customHeight="1">
      <c r="A75" s="11"/>
      <c r="B75" s="135" t="s">
        <v>7</v>
      </c>
      <c r="C75" s="122" t="s">
        <v>292</v>
      </c>
      <c r="D75" s="94"/>
      <c r="E75" s="142">
        <v>17880000</v>
      </c>
      <c r="F75" s="12"/>
      <c r="G75" s="117"/>
      <c r="H75" s="117"/>
      <c r="I75" s="117"/>
      <c r="J75" s="21"/>
      <c r="K75" s="3"/>
    </row>
    <row r="76" spans="1:12" ht="15.75">
      <c r="A76" s="11"/>
      <c r="B76" s="135" t="s">
        <v>7</v>
      </c>
      <c r="C76" s="122" t="s">
        <v>293</v>
      </c>
      <c r="D76" s="94"/>
      <c r="E76" s="142">
        <v>9750000</v>
      </c>
      <c r="F76" s="12"/>
      <c r="G76" s="117"/>
      <c r="H76" s="117"/>
      <c r="I76" s="117"/>
      <c r="J76" s="21"/>
      <c r="K76" s="3"/>
    </row>
    <row r="77" spans="1:12" ht="15.75">
      <c r="A77" s="11"/>
      <c r="B77" s="135" t="s">
        <v>7</v>
      </c>
      <c r="C77" s="122" t="s">
        <v>294</v>
      </c>
      <c r="D77" s="94"/>
      <c r="E77" s="142">
        <v>1500000</v>
      </c>
      <c r="F77" s="12"/>
      <c r="G77" s="117"/>
      <c r="H77" s="117"/>
      <c r="I77" s="117"/>
      <c r="J77" s="21"/>
      <c r="K77" s="3"/>
    </row>
    <row r="78" spans="1:12" ht="15.75">
      <c r="A78" s="43"/>
      <c r="B78" s="157" t="s">
        <v>271</v>
      </c>
      <c r="C78" s="158" t="s">
        <v>295</v>
      </c>
      <c r="D78" s="87"/>
      <c r="E78" s="136">
        <v>3000000</v>
      </c>
      <c r="F78" s="44"/>
      <c r="G78" s="159"/>
      <c r="H78" s="159"/>
      <c r="I78" s="159"/>
      <c r="J78" s="46"/>
      <c r="K78" s="3"/>
    </row>
    <row r="79" spans="1:12" ht="17.25">
      <c r="A79" s="13"/>
      <c r="B79" s="13"/>
      <c r="C79" s="15" t="s">
        <v>1</v>
      </c>
      <c r="D79" s="14">
        <f>D12+D61+D65</f>
        <v>2236584500</v>
      </c>
      <c r="E79" s="14">
        <f>E12+E61+E65</f>
        <v>2140784500</v>
      </c>
      <c r="F79" s="14">
        <f>F12+F61+F65</f>
        <v>95800000</v>
      </c>
      <c r="G79" s="14"/>
      <c r="H79" s="14"/>
      <c r="I79" s="14"/>
      <c r="J79" s="13"/>
      <c r="K79" s="4"/>
      <c r="L79" s="1"/>
    </row>
    <row r="80" spans="1:12" ht="17.25">
      <c r="A80" s="5"/>
      <c r="B80" s="5"/>
      <c r="C80" s="8"/>
      <c r="D80" s="207" t="s">
        <v>296</v>
      </c>
      <c r="E80" s="207"/>
      <c r="F80" s="207"/>
      <c r="G80" s="207"/>
      <c r="H80" s="207"/>
      <c r="I80" s="207"/>
      <c r="J80" s="207"/>
      <c r="K80" s="4"/>
    </row>
    <row r="81" spans="1:11" ht="17.25">
      <c r="A81" s="199" t="s">
        <v>30</v>
      </c>
      <c r="B81" s="199"/>
      <c r="C81" s="199"/>
      <c r="D81" s="199" t="s">
        <v>23</v>
      </c>
      <c r="E81" s="199"/>
      <c r="F81" s="199"/>
      <c r="G81" s="199"/>
      <c r="H81" s="199"/>
      <c r="I81" s="199"/>
      <c r="J81" s="199"/>
      <c r="K81" s="4"/>
    </row>
    <row r="82" spans="1:11" ht="17.25">
      <c r="A82" s="4"/>
      <c r="B82" s="4"/>
      <c r="C82" s="8"/>
      <c r="D82" s="22"/>
      <c r="E82" s="22"/>
      <c r="F82" s="22"/>
      <c r="G82" s="8"/>
      <c r="H82" s="8"/>
      <c r="I82" s="8"/>
      <c r="J82" s="5"/>
      <c r="K82" s="4"/>
    </row>
    <row r="83" spans="1:11" ht="17.25">
      <c r="A83" s="4"/>
      <c r="B83" s="4"/>
      <c r="C83" s="5"/>
      <c r="D83" s="5"/>
      <c r="E83" s="8"/>
      <c r="F83" s="5"/>
      <c r="G83" s="5"/>
      <c r="H83" s="5"/>
      <c r="I83" s="5"/>
      <c r="J83" s="5"/>
      <c r="K83" s="4"/>
    </row>
    <row r="84" spans="1:11" ht="17.25">
      <c r="A84" s="4"/>
      <c r="B84" s="4"/>
      <c r="C84" s="5"/>
      <c r="D84" s="5"/>
      <c r="E84" s="8"/>
      <c r="F84" s="5"/>
      <c r="G84" s="5"/>
      <c r="H84" s="5"/>
      <c r="I84" s="5"/>
      <c r="J84" s="5"/>
      <c r="K84" s="4"/>
    </row>
    <row r="85" spans="1:11" ht="17.25">
      <c r="A85" s="4"/>
      <c r="B85" s="4"/>
      <c r="C85" s="5" t="s">
        <v>2</v>
      </c>
      <c r="D85" s="5"/>
      <c r="E85" s="5"/>
      <c r="F85" s="5"/>
      <c r="G85" s="5"/>
      <c r="H85" s="5"/>
      <c r="I85" s="5"/>
      <c r="J85" s="5"/>
      <c r="K85" s="4"/>
    </row>
    <row r="86" spans="1:11" ht="18.75">
      <c r="A86" s="4"/>
      <c r="B86" s="4"/>
      <c r="C86" s="6"/>
      <c r="D86" s="6"/>
      <c r="E86" s="6"/>
      <c r="F86" s="206"/>
      <c r="G86" s="206"/>
      <c r="H86" s="206"/>
      <c r="I86" s="206"/>
      <c r="J86" s="206"/>
      <c r="K86" s="4"/>
    </row>
    <row r="87" spans="1:11" ht="18.75">
      <c r="A87" s="4"/>
      <c r="B87" s="4"/>
      <c r="C87" s="7"/>
      <c r="D87" s="7"/>
      <c r="E87" s="7"/>
      <c r="F87" s="7"/>
      <c r="G87" s="7"/>
      <c r="H87" s="7"/>
      <c r="I87" s="7"/>
      <c r="J87" s="7"/>
      <c r="K87" s="4"/>
    </row>
  </sheetData>
  <mergeCells count="20">
    <mergeCell ref="C8:C10"/>
    <mergeCell ref="D80:J80"/>
    <mergeCell ref="A81:C81"/>
    <mergeCell ref="D81:J81"/>
    <mergeCell ref="F86:J86"/>
    <mergeCell ref="A8:A10"/>
    <mergeCell ref="B8:B10"/>
    <mergeCell ref="F1:J1"/>
    <mergeCell ref="A2:J2"/>
    <mergeCell ref="A3:J3"/>
    <mergeCell ref="A5:J5"/>
    <mergeCell ref="A6:J6"/>
    <mergeCell ref="F7:J7"/>
    <mergeCell ref="D8:D10"/>
    <mergeCell ref="E8:E10"/>
    <mergeCell ref="F8:F10"/>
    <mergeCell ref="G8:G10"/>
    <mergeCell ref="H8:H10"/>
    <mergeCell ref="I8:I10"/>
    <mergeCell ref="J8:J10"/>
  </mergeCells>
  <pageMargins left="0.26" right="0.24" top="0.3" bottom="0.44" header="0.2" footer="0.2"/>
  <pageSetup paperSize="9" scale="90" orientation="landscape" verticalDpi="0" r:id="rId1"/>
  <headerFooter>
    <oddFooter>&amp;CTrang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10</vt:i4>
      </vt:variant>
    </vt:vector>
  </HeadingPairs>
  <TitlesOfParts>
    <vt:vector size="24" baseType="lpstr">
      <vt:lpstr>BSDT</vt:lpstr>
      <vt:lpstr>1</vt:lpstr>
      <vt:lpstr>2</vt:lpstr>
      <vt:lpstr>MT3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2015-2022</vt:lpstr>
      <vt:lpstr>'10'!Print_Titles</vt:lpstr>
      <vt:lpstr>'11'!Print_Titles</vt:lpstr>
      <vt:lpstr>'12'!Print_Titles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  <vt:lpstr>'MT3'!Print_Titles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</cp:lastModifiedBy>
  <cp:lastPrinted>2023-03-12T13:02:42Z</cp:lastPrinted>
  <dcterms:created xsi:type="dcterms:W3CDTF">2017-07-04T09:02:17Z</dcterms:created>
  <dcterms:modified xsi:type="dcterms:W3CDTF">2023-03-12T13:03:39Z</dcterms:modified>
</cp:coreProperties>
</file>